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wnloads\"/>
    </mc:Choice>
  </mc:AlternateContent>
  <bookViews>
    <workbookView xWindow="0" yWindow="0" windowWidth="28755" windowHeight="10365" firstSheet="1" activeTab="3"/>
  </bookViews>
  <sheets>
    <sheet name="Data" sheetId="4" state="hidden" r:id="rId1"/>
    <sheet name="Informations" sheetId="8" r:id="rId2"/>
    <sheet name="Accommodation" sheetId="2" r:id="rId3"/>
    <sheet name="Travel" sheetId="5" r:id="rId4"/>
  </sheets>
  <definedNames>
    <definedName name="_EM1">Accommodation!$U$21</definedName>
    <definedName name="_EM2">Accommodation!$U$22</definedName>
    <definedName name="_EMFULL">Accommodation!$U$23</definedName>
    <definedName name="_EN1">Accommodation!$U$24</definedName>
    <definedName name="_EN2">Accommodation!$U$25</definedName>
    <definedName name="_ENFULL">Accommodation!#REF!</definedName>
    <definedName name="_xlnm._FilterDatabase" localSheetId="3" hidden="1">Travel!$A$8:$P$25</definedName>
    <definedName name="list_cat">Data!$K$1:$K$6</definedName>
    <definedName name="List_Chambres">Data!$E$1:$E$3</definedName>
    <definedName name="List_Package">Data!#REF!</definedName>
    <definedName name="List_Sex">Data!$H$1:$H$2</definedName>
    <definedName name="List_Transport">Data!$N$1:$N$3</definedName>
    <definedName name="PACK1">Accommodation!$U$18</definedName>
    <definedName name="PACK2">Accommodation!$U$19</definedName>
    <definedName name="PACKFULL">Accommodation!$U$20</definedName>
    <definedName name="_xlnm.Print_Area" localSheetId="2">Accommodation!$A$1:$P$36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2" l="1"/>
  <c r="C1" i="5"/>
  <c r="K4" i="5"/>
  <c r="K3" i="5"/>
  <c r="J4" i="2"/>
  <c r="J3" i="2"/>
  <c r="C1" i="2"/>
  <c r="J2" i="8"/>
  <c r="Y12" i="2" l="1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11" i="2"/>
  <c r="M25" i="2"/>
  <c r="P25" i="2" s="1"/>
  <c r="L18" i="2"/>
  <c r="N18" i="2" s="1"/>
  <c r="L19" i="2"/>
  <c r="N19" i="2" s="1"/>
  <c r="L20" i="2"/>
  <c r="N20" i="2" s="1"/>
  <c r="L21" i="2"/>
  <c r="N21" i="2" s="1"/>
  <c r="L22" i="2"/>
  <c r="N22" i="2" s="1"/>
  <c r="L23" i="2"/>
  <c r="N23" i="2" s="1"/>
  <c r="L24" i="2"/>
  <c r="L25" i="2"/>
  <c r="N25" i="2" s="1"/>
  <c r="S10" i="5" l="1"/>
  <c r="T10" i="5"/>
  <c r="U10" i="5"/>
  <c r="V10" i="5"/>
  <c r="O11" i="5"/>
  <c r="P11" i="5"/>
  <c r="S11" i="5"/>
  <c r="U11" i="5"/>
  <c r="V11" i="5"/>
  <c r="O12" i="5"/>
  <c r="P12" i="5"/>
  <c r="S12" i="5"/>
  <c r="U12" i="5"/>
  <c r="V12" i="5"/>
  <c r="P13" i="5"/>
  <c r="S13" i="5"/>
  <c r="T13" i="5"/>
  <c r="U13" i="5"/>
  <c r="V13" i="5"/>
  <c r="O14" i="5"/>
  <c r="P14" i="5"/>
  <c r="S14" i="5"/>
  <c r="U14" i="5"/>
  <c r="V14" i="5"/>
  <c r="O15" i="5"/>
  <c r="P15" i="5"/>
  <c r="S15" i="5"/>
  <c r="T15" i="5"/>
  <c r="U15" i="5"/>
  <c r="V15" i="5"/>
  <c r="P16" i="5"/>
  <c r="S16" i="5"/>
  <c r="U16" i="5"/>
  <c r="V16" i="5"/>
  <c r="O17" i="5"/>
  <c r="P17" i="5"/>
  <c r="O18" i="5"/>
  <c r="P18" i="5"/>
  <c r="O19" i="5"/>
  <c r="P19" i="5"/>
  <c r="O20" i="5"/>
  <c r="P20" i="5"/>
  <c r="O21" i="5"/>
  <c r="P21" i="5"/>
  <c r="O22" i="5"/>
  <c r="P22" i="5"/>
  <c r="O23" i="5"/>
  <c r="P23" i="5"/>
  <c r="O24" i="5"/>
  <c r="P24" i="5"/>
  <c r="O25" i="5"/>
  <c r="P25" i="5"/>
  <c r="O13" i="5" l="1"/>
  <c r="O16" i="5"/>
  <c r="L16" i="2"/>
  <c r="N16" i="2" s="1"/>
  <c r="L17" i="2"/>
  <c r="N17" i="2" s="1"/>
  <c r="L13" i="2" l="1"/>
  <c r="N13" i="2" s="1"/>
  <c r="L14" i="2"/>
  <c r="N14" i="2" s="1"/>
  <c r="L15" i="2"/>
  <c r="N15" i="2" s="1"/>
  <c r="M23" i="2" l="1"/>
  <c r="N24" i="2"/>
  <c r="M24" i="2"/>
  <c r="P23" i="2" l="1"/>
  <c r="P24" i="2"/>
  <c r="M13" i="2"/>
  <c r="M14" i="2"/>
  <c r="M15" i="2"/>
  <c r="M16" i="2"/>
  <c r="M17" i="2"/>
  <c r="M18" i="2"/>
  <c r="M19" i="2"/>
  <c r="M20" i="2"/>
  <c r="M22" i="2"/>
  <c r="B2" i="4"/>
  <c r="Q15" i="2"/>
  <c r="Q21" i="2"/>
  <c r="Q23" i="2"/>
  <c r="Q25" i="2"/>
  <c r="B7" i="4"/>
  <c r="M21" i="2"/>
  <c r="R25" i="2"/>
  <c r="R24" i="2"/>
  <c r="R23" i="2"/>
  <c r="R22" i="2"/>
  <c r="R21" i="2"/>
  <c r="R20" i="2"/>
  <c r="R19" i="2"/>
  <c r="R18" i="2"/>
  <c r="R17" i="2"/>
  <c r="X16" i="2"/>
  <c r="W16" i="2"/>
  <c r="U16" i="2"/>
  <c r="R16" i="2"/>
  <c r="X15" i="2"/>
  <c r="W15" i="2"/>
  <c r="V15" i="2"/>
  <c r="U15" i="2"/>
  <c r="R15" i="2"/>
  <c r="X14" i="2"/>
  <c r="W14" i="2"/>
  <c r="U14" i="2"/>
  <c r="R14" i="2"/>
  <c r="X13" i="2"/>
  <c r="W13" i="2"/>
  <c r="V13" i="2"/>
  <c r="U13" i="2"/>
  <c r="R13" i="2"/>
  <c r="X12" i="2"/>
  <c r="W12" i="2"/>
  <c r="U12" i="2"/>
  <c r="R12" i="2"/>
  <c r="X10" i="2"/>
  <c r="W10" i="2"/>
  <c r="V10" i="2"/>
  <c r="U10" i="2"/>
  <c r="L10" i="5" l="1"/>
  <c r="H10" i="2"/>
  <c r="L10" i="2" s="1"/>
  <c r="Q12" i="2"/>
  <c r="B6" i="4"/>
  <c r="P16" i="2"/>
  <c r="P17" i="2"/>
  <c r="Q17" i="2"/>
  <c r="P19" i="2"/>
  <c r="Q19" i="2"/>
  <c r="P21" i="2"/>
  <c r="P13" i="2"/>
  <c r="Q13" i="2"/>
  <c r="P22" i="2"/>
  <c r="Q22" i="2"/>
  <c r="Q16" i="2"/>
  <c r="Q24" i="2"/>
  <c r="P20" i="2"/>
  <c r="Q20" i="2"/>
  <c r="P18" i="2"/>
  <c r="Q18" i="2"/>
  <c r="P14" i="2"/>
  <c r="Q14" i="2"/>
  <c r="P15" i="2"/>
  <c r="C2" i="2" l="1"/>
  <c r="J3" i="8"/>
  <c r="C2" i="5"/>
</calcChain>
</file>

<file path=xl/sharedStrings.xml><?xml version="1.0" encoding="utf-8"?>
<sst xmlns="http://schemas.openxmlformats.org/spreadsheetml/2006/main" count="204" uniqueCount="140">
  <si>
    <t>http://www.eurominichamps.com</t>
  </si>
  <si>
    <t xml:space="preserve">From the Table Tennis Association of: </t>
  </si>
  <si>
    <t>No.</t>
  </si>
  <si>
    <t>Package</t>
  </si>
  <si>
    <t>Amount</t>
  </si>
  <si>
    <t>SURNAME</t>
  </si>
  <si>
    <t>EM</t>
  </si>
  <si>
    <t>EN</t>
  </si>
  <si>
    <t>PACK</t>
  </si>
  <si>
    <t>SR</t>
  </si>
  <si>
    <t>LC1SR</t>
  </si>
  <si>
    <t>LC1DR</t>
  </si>
  <si>
    <t>LC1TR</t>
  </si>
  <si>
    <t>LC2SR</t>
  </si>
  <si>
    <t>LC2DR</t>
  </si>
  <si>
    <t>FPSR</t>
  </si>
  <si>
    <t>FPDR</t>
  </si>
  <si>
    <t>PACK1</t>
  </si>
  <si>
    <t>PACK2</t>
  </si>
  <si>
    <t>PACKFULL</t>
  </si>
  <si>
    <t>EM1</t>
  </si>
  <si>
    <t>EM2</t>
  </si>
  <si>
    <t>EMFULL</t>
  </si>
  <si>
    <t>EN1</t>
  </si>
  <si>
    <t>EN2</t>
  </si>
  <si>
    <t>Total Amount:</t>
  </si>
  <si>
    <t>M</t>
  </si>
  <si>
    <t>COA</t>
  </si>
  <si>
    <t>ACC</t>
  </si>
  <si>
    <t>DR</t>
  </si>
  <si>
    <t>Name</t>
  </si>
  <si>
    <t>Born</t>
  </si>
  <si>
    <t>(date)</t>
  </si>
  <si>
    <t>Function or</t>
  </si>
  <si>
    <t>Example</t>
  </si>
  <si>
    <t>BOLL</t>
  </si>
  <si>
    <t>Timo</t>
  </si>
  <si>
    <t>Sex</t>
  </si>
  <si>
    <t>(Choice)</t>
  </si>
  <si>
    <t>Check-in</t>
  </si>
  <si>
    <t>Check-out</t>
  </si>
  <si>
    <t>Room</t>
  </si>
  <si>
    <t>Nb nights</t>
  </si>
  <si>
    <t>Extra Night</t>
  </si>
  <si>
    <t>Extra Meal</t>
  </si>
  <si>
    <t>(if double or triple)</t>
  </si>
  <si>
    <t>Euro €</t>
  </si>
  <si>
    <t>(Number)</t>
  </si>
  <si>
    <t>(date if player)</t>
  </si>
  <si>
    <t>Prize</t>
  </si>
  <si>
    <t>Début</t>
  </si>
  <si>
    <t>Single</t>
  </si>
  <si>
    <t>Male</t>
  </si>
  <si>
    <t>Coach</t>
  </si>
  <si>
    <t>Airplane</t>
  </si>
  <si>
    <t>Fin</t>
  </si>
  <si>
    <t>Double</t>
  </si>
  <si>
    <t>Female</t>
  </si>
  <si>
    <t>W</t>
  </si>
  <si>
    <t>Other accompanying person</t>
  </si>
  <si>
    <t>Car</t>
  </si>
  <si>
    <t>Edition</t>
  </si>
  <si>
    <t>Train</t>
  </si>
  <si>
    <t>Lieu</t>
  </si>
  <si>
    <t>SCHILTIGHEIM</t>
  </si>
  <si>
    <t>Site internet</t>
  </si>
  <si>
    <t>Lieu&amp;date</t>
  </si>
  <si>
    <t>Date courrier</t>
  </si>
  <si>
    <t>Deadline ACC</t>
  </si>
  <si>
    <t>Deadline TRAV</t>
  </si>
  <si>
    <t>STEGER</t>
  </si>
  <si>
    <t>With &lt;SURNAME&gt;</t>
  </si>
  <si>
    <t>Category</t>
  </si>
  <si>
    <t>Option</t>
  </si>
  <si>
    <t>Option 1</t>
  </si>
  <si>
    <t>Option 2 Single</t>
  </si>
  <si>
    <t>Option 2 Double</t>
  </si>
  <si>
    <t>Option 1 Single</t>
  </si>
  <si>
    <t>Option 1 Double</t>
  </si>
  <si>
    <t>Badge coach only</t>
  </si>
  <si>
    <t>Option 3 Single</t>
  </si>
  <si>
    <t>Option 3 Double</t>
  </si>
  <si>
    <t>T</t>
  </si>
  <si>
    <t>Travel Details</t>
  </si>
  <si>
    <t>Date :</t>
  </si>
  <si>
    <t>A</t>
  </si>
  <si>
    <t>Accomodation</t>
  </si>
  <si>
    <t>Mean of</t>
  </si>
  <si>
    <t>Transport</t>
  </si>
  <si>
    <t>Arrival</t>
  </si>
  <si>
    <t>From</t>
  </si>
  <si>
    <t>(City)</t>
  </si>
  <si>
    <t>FRANKFURT</t>
  </si>
  <si>
    <t>(Time)</t>
  </si>
  <si>
    <t>Fligh</t>
  </si>
  <si>
    <t>-</t>
  </si>
  <si>
    <t>Departure</t>
  </si>
  <si>
    <t>(Date)</t>
  </si>
  <si>
    <t>LX587</t>
  </si>
  <si>
    <t>ENTRY FORM</t>
  </si>
  <si>
    <t>Signature</t>
  </si>
  <si>
    <t>position in association</t>
  </si>
  <si>
    <t>date</t>
  </si>
  <si>
    <t>Name and cellphone number of contact present at the Euro Mini Champ's :</t>
  </si>
  <si>
    <t>To All Associations</t>
  </si>
  <si>
    <t>Hereafter are the instructions to proceed with the FINAL ENTRY FORM.
We encourage all the associations to fill the excel file and send it by e-mail instead on faxing it.
Please remind to send to the Org. Committee AND the Competition Manager</t>
  </si>
  <si>
    <t>ORGANISING COMMITTEE</t>
  </si>
  <si>
    <t>French TT Association</t>
  </si>
  <si>
    <t>fftt@fftt.email</t>
  </si>
  <si>
    <t>INSTRUCTIONS</t>
  </si>
  <si>
    <t>Please complete the forms in order: first the Form A "Accommodation", then the Form T "Travel".</t>
  </si>
  <si>
    <t xml:space="preserve">Please complete first the Form A: "Accommodation" filling in all the names of participants. </t>
  </si>
  <si>
    <t>Option 2</t>
  </si>
  <si>
    <t>2**</t>
  </si>
  <si>
    <t>3***</t>
  </si>
  <si>
    <t>FTTA Covid Tax :</t>
  </si>
  <si>
    <t>Mr Guillaume SIMONIN</t>
  </si>
  <si>
    <t>Deadline Accommodation :</t>
  </si>
  <si>
    <t>Deadline Travel :</t>
  </si>
  <si>
    <t>TOURNAMENT DIRECTOR</t>
  </si>
  <si>
    <t>+336 88 68 07 85</t>
  </si>
  <si>
    <t>Strasbourg airport</t>
  </si>
  <si>
    <t>Strasbourg train station</t>
  </si>
  <si>
    <t>Lufthansa bus stop “Boulevard de Metz-Gare”</t>
  </si>
  <si>
    <t>Without the organisation</t>
  </si>
  <si>
    <t>Place of</t>
  </si>
  <si>
    <t>Payment : Check or Bank Transfer in the order of L.G.E.T.T / Euro Mini Champ's
Bank : C.CM Strasbourg Europe 83, Avenue Jean-Jaures 67100 STRASBOURG
IBAN = FR76 1027 8010 0900 0219 0220 195 BIC = CMCIFR2A</t>
  </si>
  <si>
    <t>France</t>
  </si>
  <si>
    <t>18th Euro Mini Champ's</t>
  </si>
  <si>
    <t>Boys born on 1st January 2011 or after</t>
  </si>
  <si>
    <t>Boys born on 1st January 2013 or after</t>
  </si>
  <si>
    <t>Girls born on 1st January 2011 or after</t>
  </si>
  <si>
    <t>Girls born on 1st January 2013 or after</t>
  </si>
  <si>
    <t>2011 BOYS</t>
  </si>
  <si>
    <t>2013 BOYS</t>
  </si>
  <si>
    <t>2011 GIRLS</t>
  </si>
  <si>
    <t>2013 GIRLS</t>
  </si>
  <si>
    <t>guillaume.simonin@fftt.org</t>
  </si>
  <si>
    <t>This form must be received by Tournament Director and OC before the 30th June 2024</t>
  </si>
  <si>
    <t>If you have more than 10 players and 5 coaches, please use a second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</si>
</sst>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00"/>
    <numFmt numFmtId="165" formatCode="dd/mm/yy;@"/>
    <numFmt numFmtId="166" formatCode="dd\-mm\-yy;@"/>
  </numFmts>
  <fonts count="3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40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9"/>
      <name val="Verdana"/>
      <family val="2"/>
    </font>
    <font>
      <i/>
      <sz val="9"/>
      <name val="Verdana"/>
      <family val="2"/>
    </font>
    <font>
      <i/>
      <sz val="8"/>
      <name val="Arial"/>
      <family val="2"/>
    </font>
    <font>
      <b/>
      <sz val="9"/>
      <color rgb="FFDD0806"/>
      <name val="Verdana"/>
      <family val="2"/>
    </font>
    <font>
      <sz val="10"/>
      <color theme="1"/>
      <name val="Arial"/>
      <family val="2"/>
    </font>
    <font>
      <b/>
      <u/>
      <sz val="12"/>
      <color indexed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2"/>
      <name val="Arial"/>
      <family val="2"/>
    </font>
    <font>
      <b/>
      <i/>
      <sz val="10"/>
      <color indexed="10"/>
      <name val="Arial"/>
      <family val="2"/>
    </font>
    <font>
      <b/>
      <sz val="11"/>
      <name val="Arial"/>
      <family val="2"/>
    </font>
    <font>
      <b/>
      <sz val="25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sz val="10"/>
      <color theme="0"/>
      <name val="Arial"/>
      <family val="2"/>
    </font>
    <font>
      <u/>
      <sz val="11"/>
      <color indexed="12"/>
      <name val="Arial"/>
      <family val="2"/>
    </font>
    <font>
      <b/>
      <sz val="11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44" fontId="2" fillId="0" borderId="0" xfId="3" applyFont="1" applyFill="1" applyBorder="1" applyAlignment="1" applyProtection="1">
      <alignment horizontal="center" vertical="center"/>
    </xf>
    <xf numFmtId="44" fontId="2" fillId="0" borderId="0" xfId="1" applyFont="1" applyBorder="1" applyAlignment="1" applyProtection="1">
      <alignment horizontal="right" vertical="center"/>
    </xf>
    <xf numFmtId="0" fontId="4" fillId="0" borderId="0" xfId="0" applyFont="1" applyAlignment="1">
      <alignment horizontal="left" vertical="center"/>
    </xf>
    <xf numFmtId="44" fontId="0" fillId="0" borderId="0" xfId="1" applyFont="1" applyBorder="1" applyAlignment="1" applyProtection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0" borderId="0" xfId="1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44" fontId="4" fillId="3" borderId="0" xfId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left" vertical="center"/>
    </xf>
    <xf numFmtId="44" fontId="0" fillId="0" borderId="0" xfId="3" applyFont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3" fillId="0" borderId="3" xfId="0" applyFont="1" applyBorder="1" applyAlignment="1" applyProtection="1">
      <alignment horizontal="left" vertical="center" shrinkToFit="1"/>
      <protection locked="0"/>
    </xf>
    <xf numFmtId="164" fontId="13" fillId="0" borderId="3" xfId="0" applyNumberFormat="1" applyFont="1" applyBorder="1" applyAlignment="1" applyProtection="1">
      <alignment horizontal="center" vertical="center" shrinkToFit="1"/>
      <protection locked="0"/>
    </xf>
    <xf numFmtId="44" fontId="13" fillId="0" borderId="0" xfId="1" applyFont="1" applyBorder="1" applyAlignment="1" applyProtection="1">
      <alignment vertical="center" shrinkToFit="1"/>
    </xf>
    <xf numFmtId="0" fontId="1" fillId="3" borderId="6" xfId="0" applyFont="1" applyFill="1" applyBorder="1" applyAlignment="1">
      <alignment horizontal="center" vertical="center"/>
    </xf>
    <xf numFmtId="0" fontId="13" fillId="0" borderId="6" xfId="0" applyFont="1" applyBorder="1" applyAlignment="1" applyProtection="1">
      <alignment horizontal="left" vertical="center" shrinkToFit="1"/>
      <protection locked="0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4" fontId="12" fillId="0" borderId="0" xfId="1" applyFont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center" vertical="center"/>
    </xf>
    <xf numFmtId="44" fontId="0" fillId="0" borderId="0" xfId="1" applyFont="1" applyAlignment="1" applyProtection="1">
      <alignment vertical="center"/>
    </xf>
    <xf numFmtId="44" fontId="0" fillId="0" borderId="0" xfId="1" applyFont="1" applyAlignment="1">
      <alignment vertical="center"/>
    </xf>
    <xf numFmtId="0" fontId="4" fillId="0" borderId="1" xfId="0" applyFont="1" applyBorder="1" applyAlignment="1">
      <alignment vertical="center"/>
    </xf>
    <xf numFmtId="0" fontId="19" fillId="0" borderId="6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165" fontId="13" fillId="0" borderId="3" xfId="0" applyNumberFormat="1" applyFont="1" applyBorder="1" applyAlignment="1" applyProtection="1">
      <alignment horizontal="center" vertical="center" shrinkToFit="1"/>
      <protection locked="0"/>
    </xf>
    <xf numFmtId="165" fontId="13" fillId="0" borderId="6" xfId="0" applyNumberFormat="1" applyFont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3" fillId="0" borderId="6" xfId="2" applyBorder="1" applyAlignment="1" applyProtection="1">
      <alignment horizontal="center"/>
    </xf>
    <xf numFmtId="0" fontId="16" fillId="0" borderId="6" xfId="0" applyFont="1" applyBorder="1" applyAlignment="1">
      <alignment horizontal="center"/>
    </xf>
    <xf numFmtId="0" fontId="0" fillId="0" borderId="6" xfId="0" applyBorder="1"/>
    <xf numFmtId="0" fontId="16" fillId="0" borderId="2" xfId="0" applyFont="1" applyBorder="1" applyAlignment="1">
      <alignment horizontal="center"/>
    </xf>
    <xf numFmtId="0" fontId="22" fillId="5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165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44" fontId="4" fillId="3" borderId="6" xfId="1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/>
    <xf numFmtId="0" fontId="1" fillId="0" borderId="14" xfId="0" applyFont="1" applyBorder="1"/>
    <xf numFmtId="166" fontId="13" fillId="0" borderId="3" xfId="0" applyNumberFormat="1" applyFont="1" applyBorder="1" applyAlignment="1" applyProtection="1">
      <alignment horizontal="center" vertical="center" shrinkToFit="1"/>
      <protection locked="0"/>
    </xf>
    <xf numFmtId="166" fontId="4" fillId="3" borderId="6" xfId="0" applyNumberFormat="1" applyFont="1" applyFill="1" applyBorder="1" applyAlignment="1">
      <alignment horizontal="center" vertical="center"/>
    </xf>
    <xf numFmtId="1" fontId="13" fillId="6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2" fillId="0" borderId="0" xfId="2" applyFont="1" applyFill="1" applyBorder="1" applyAlignment="1" applyProtection="1">
      <alignment horizontal="left" vertical="center"/>
    </xf>
    <xf numFmtId="0" fontId="1" fillId="0" borderId="20" xfId="0" applyFont="1" applyBorder="1" applyAlignment="1">
      <alignment horizont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22" xfId="0" applyFont="1" applyBorder="1" applyAlignment="1">
      <alignment horizontal="center" vertical="center"/>
    </xf>
    <xf numFmtId="20" fontId="4" fillId="3" borderId="6" xfId="0" applyNumberFormat="1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3" fillId="0" borderId="0" xfId="0" applyFont="1" applyAlignment="1" applyProtection="1">
      <alignment horizontal="left" vertical="center" shrinkToFit="1"/>
      <protection locked="0"/>
    </xf>
    <xf numFmtId="165" fontId="13" fillId="0" borderId="0" xfId="0" applyNumberFormat="1" applyFont="1" applyAlignment="1" applyProtection="1">
      <alignment horizontal="center" vertical="center" shrinkToFit="1"/>
      <protection locked="0"/>
    </xf>
    <xf numFmtId="164" fontId="13" fillId="0" borderId="0" xfId="0" applyNumberFormat="1" applyFont="1" applyAlignment="1" applyProtection="1">
      <alignment horizontal="center" vertical="center" shrinkToFit="1"/>
      <protection locked="0"/>
    </xf>
    <xf numFmtId="166" fontId="13" fillId="0" borderId="0" xfId="0" applyNumberFormat="1" applyFont="1" applyAlignment="1" applyProtection="1">
      <alignment horizontal="center" vertical="center" shrinkToFit="1"/>
      <protection locked="0"/>
    </xf>
    <xf numFmtId="1" fontId="13" fillId="0" borderId="0" xfId="0" applyNumberFormat="1" applyFont="1" applyAlignment="1">
      <alignment horizontal="center" vertical="center" shrinkToFit="1"/>
    </xf>
    <xf numFmtId="164" fontId="13" fillId="0" borderId="6" xfId="0" applyNumberFormat="1" applyFont="1" applyBorder="1" applyAlignment="1" applyProtection="1">
      <alignment horizontal="center" vertical="center" shrinkToFit="1"/>
      <protection locked="0"/>
    </xf>
    <xf numFmtId="166" fontId="13" fillId="0" borderId="6" xfId="0" applyNumberFormat="1" applyFont="1" applyBorder="1" applyAlignment="1" applyProtection="1">
      <alignment horizontal="center" vertical="center" shrinkToFit="1"/>
      <protection locked="0"/>
    </xf>
    <xf numFmtId="1" fontId="13" fillId="0" borderId="6" xfId="0" applyNumberFormat="1" applyFont="1" applyBorder="1" applyAlignment="1">
      <alignment horizontal="center" vertical="center" shrinkToFit="1"/>
    </xf>
    <xf numFmtId="44" fontId="13" fillId="0" borderId="6" xfId="1" applyFont="1" applyBorder="1" applyAlignment="1" applyProtection="1">
      <alignment vertical="center" shrinkToFit="1"/>
    </xf>
    <xf numFmtId="0" fontId="1" fillId="0" borderId="0" xfId="0" applyFont="1" applyAlignment="1">
      <alignment horizontal="center" vertical="center"/>
    </xf>
    <xf numFmtId="44" fontId="1" fillId="0" borderId="3" xfId="3" applyFill="1" applyBorder="1"/>
    <xf numFmtId="44" fontId="1" fillId="0" borderId="21" xfId="3" applyFill="1" applyBorder="1"/>
    <xf numFmtId="44" fontId="1" fillId="0" borderId="6" xfId="3" applyFill="1" applyBorder="1"/>
    <xf numFmtId="44" fontId="1" fillId="0" borderId="12" xfId="3" applyFill="1" applyBorder="1"/>
    <xf numFmtId="44" fontId="1" fillId="0" borderId="16" xfId="3" applyFill="1" applyBorder="1"/>
    <xf numFmtId="44" fontId="1" fillId="0" borderId="14" xfId="3" applyFill="1" applyBorder="1"/>
    <xf numFmtId="0" fontId="2" fillId="0" borderId="0" xfId="0" applyFont="1" applyAlignment="1">
      <alignment horizontal="center" vertical="center"/>
    </xf>
    <xf numFmtId="0" fontId="24" fillId="0" borderId="0" xfId="2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0" xfId="0" quotePrefix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Alignment="1">
      <alignment horizontal="center"/>
    </xf>
    <xf numFmtId="164" fontId="33" fillId="0" borderId="3" xfId="0" applyNumberFormat="1" applyFont="1" applyBorder="1" applyAlignment="1" applyProtection="1">
      <alignment horizontal="center" vertical="center" shrinkToFit="1"/>
      <protection locked="0"/>
    </xf>
    <xf numFmtId="0" fontId="33" fillId="0" borderId="3" xfId="0" applyFont="1" applyBorder="1" applyAlignment="1" applyProtection="1">
      <alignment horizontal="center" vertical="center" shrinkToFit="1"/>
      <protection locked="0"/>
    </xf>
    <xf numFmtId="44" fontId="17" fillId="0" borderId="8" xfId="1" applyFont="1" applyBorder="1" applyAlignment="1" applyProtection="1">
      <alignment horizontal="right" vertical="center" shrinkToFit="1"/>
    </xf>
    <xf numFmtId="0" fontId="34" fillId="0" borderId="0" xfId="0" applyFont="1" applyAlignment="1">
      <alignment vertical="center"/>
    </xf>
    <xf numFmtId="0" fontId="30" fillId="0" borderId="7" xfId="0" applyFont="1" applyBorder="1" applyAlignment="1">
      <alignment horizontal="right" vertical="center"/>
    </xf>
    <xf numFmtId="0" fontId="1" fillId="9" borderId="6" xfId="0" applyFont="1" applyFill="1" applyBorder="1" applyAlignment="1">
      <alignment horizontal="center" vertical="center"/>
    </xf>
    <xf numFmtId="1" fontId="13" fillId="9" borderId="3" xfId="0" applyNumberFormat="1" applyFont="1" applyFill="1" applyBorder="1" applyAlignment="1">
      <alignment horizontal="center" vertical="center" shrinkToFit="1"/>
    </xf>
    <xf numFmtId="44" fontId="13" fillId="9" borderId="3" xfId="1" applyFont="1" applyFill="1" applyBorder="1" applyAlignment="1" applyProtection="1">
      <alignment horizontal="center" vertical="center" shrinkToFit="1"/>
    </xf>
    <xf numFmtId="44" fontId="13" fillId="9" borderId="3" xfId="1" applyFont="1" applyFill="1" applyBorder="1" applyAlignment="1" applyProtection="1">
      <alignment vertical="center" shrinkToFit="1"/>
    </xf>
    <xf numFmtId="0" fontId="32" fillId="9" borderId="4" xfId="0" applyFont="1" applyFill="1" applyBorder="1" applyAlignment="1">
      <alignment horizontal="right" vertical="center" shrinkToFit="1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6" fillId="2" borderId="17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3" fillId="8" borderId="22" xfId="2" applyFill="1" applyBorder="1" applyAlignment="1" applyProtection="1">
      <alignment horizontal="center" vertical="center"/>
    </xf>
    <xf numFmtId="0" fontId="30" fillId="8" borderId="0" xfId="2" applyFont="1" applyFill="1" applyBorder="1" applyAlignment="1" applyProtection="1">
      <alignment horizontal="center" vertical="center"/>
    </xf>
    <xf numFmtId="0" fontId="30" fillId="8" borderId="7" xfId="2" applyFont="1" applyFill="1" applyBorder="1" applyAlignment="1" applyProtection="1">
      <alignment horizontal="center" vertical="center"/>
    </xf>
    <xf numFmtId="0" fontId="35" fillId="8" borderId="22" xfId="2" applyFont="1" applyFill="1" applyBorder="1" applyAlignment="1" applyProtection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6" fillId="8" borderId="4" xfId="0" quotePrefix="1" applyFont="1" applyFill="1" applyBorder="1" applyAlignment="1">
      <alignment horizontal="center" vertical="center"/>
    </xf>
    <xf numFmtId="0" fontId="36" fillId="8" borderId="25" xfId="0" quotePrefix="1" applyFont="1" applyFill="1" applyBorder="1" applyAlignment="1">
      <alignment horizontal="center" vertical="center"/>
    </xf>
    <xf numFmtId="0" fontId="30" fillId="8" borderId="4" xfId="0" quotePrefix="1" applyFont="1" applyFill="1" applyBorder="1" applyAlignment="1">
      <alignment horizontal="center" vertical="center"/>
    </xf>
    <xf numFmtId="0" fontId="30" fillId="8" borderId="25" xfId="0" quotePrefix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44" fontId="12" fillId="9" borderId="17" xfId="1" applyFont="1" applyFill="1" applyBorder="1" applyAlignment="1" applyProtection="1">
      <alignment horizontal="center" vertical="center"/>
    </xf>
    <xf numFmtId="44" fontId="12" fillId="9" borderId="8" xfId="1" applyFont="1" applyFill="1" applyBorder="1" applyAlignment="1" applyProtection="1">
      <alignment horizontal="center" vertical="center"/>
    </xf>
    <xf numFmtId="44" fontId="13" fillId="9" borderId="17" xfId="1" applyFont="1" applyFill="1" applyBorder="1" applyAlignment="1" applyProtection="1">
      <alignment horizontal="center" vertical="center"/>
    </xf>
    <xf numFmtId="44" fontId="13" fillId="9" borderId="8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4" fillId="7" borderId="17" xfId="0" applyFont="1" applyFill="1" applyBorder="1" applyAlignment="1">
      <alignment horizontal="left" vertical="center" shrinkToFit="1"/>
    </xf>
    <xf numFmtId="0" fontId="4" fillId="7" borderId="18" xfId="0" applyFont="1" applyFill="1" applyBorder="1" applyAlignment="1">
      <alignment horizontal="left" vertical="center" shrinkToFit="1"/>
    </xf>
    <xf numFmtId="0" fontId="4" fillId="7" borderId="8" xfId="0" applyFont="1" applyFill="1" applyBorder="1" applyAlignment="1">
      <alignment horizontal="left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right" vertical="center" shrinkToFit="1"/>
    </xf>
    <xf numFmtId="0" fontId="5" fillId="2" borderId="18" xfId="0" applyFont="1" applyFill="1" applyBorder="1" applyAlignment="1">
      <alignment horizontal="right" vertical="center" shrinkToFit="1"/>
    </xf>
    <xf numFmtId="14" fontId="5" fillId="2" borderId="18" xfId="0" applyNumberFormat="1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4">
    <cellStyle name="Euro" xfId="1"/>
    <cellStyle name="Lien hypertexte" xfId="2" builtinId="8"/>
    <cellStyle name="Monétaire" xfId="3" builtinId="4"/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257175</xdr:colOff>
      <xdr:row>1</xdr:row>
      <xdr:rowOff>30919</xdr:rowOff>
    </xdr:from>
    <xdr:to>
      <xdr:col>20</xdr:col>
      <xdr:colOff>57150</xdr:colOff>
      <xdr:row>7</xdr:row>
      <xdr:rowOff>62925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911" b="26786"/>
        <a:stretch/>
      </xdr:blipFill>
      <xdr:spPr>
        <a:xfrm>
          <a:off x="5210175" y="192844"/>
          <a:ext cx="2466975" cy="1136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1143000</xdr:colOff>
      <xdr:row>4</xdr:row>
      <xdr:rowOff>50246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911" b="26786"/>
        <a:stretch/>
      </xdr:blipFill>
      <xdr:spPr>
        <a:xfrm>
          <a:off x="76200" y="38100"/>
          <a:ext cx="1514475" cy="6979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1152525</xdr:colOff>
      <xdr:row>3</xdr:row>
      <xdr:rowOff>78821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911" b="26786"/>
        <a:stretch/>
      </xdr:blipFill>
      <xdr:spPr>
        <a:xfrm>
          <a:off x="85725" y="66675"/>
          <a:ext cx="1514475" cy="697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urominichamp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urominichamps.com/" TargetMode="External"/><Relationship Id="rId2" Type="http://schemas.openxmlformats.org/officeDocument/2006/relationships/hyperlink" Target="mailto:guillaume.simonin@fftt.org" TargetMode="External"/><Relationship Id="rId1" Type="http://schemas.openxmlformats.org/officeDocument/2006/relationships/hyperlink" Target="mailto:fftt@fftt.emai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laude.bergeret@fftt.emai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rominichamp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rominichamp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S10"/>
  <sheetViews>
    <sheetView zoomScale="90" zoomScaleNormal="90" workbookViewId="0">
      <selection activeCell="B2" sqref="B2"/>
    </sheetView>
  </sheetViews>
  <sheetFormatPr baseColWidth="10" defaultRowHeight="12.75" x14ac:dyDescent="0.2"/>
  <cols>
    <col min="1" max="1" width="13.5703125" bestFit="1" customWidth="1"/>
    <col min="2" max="2" width="27.5703125" bestFit="1" customWidth="1"/>
    <col min="3" max="3" width="3.7109375" customWidth="1"/>
    <col min="6" max="6" width="3.7109375" customWidth="1"/>
    <col min="9" max="9" width="3.7109375" customWidth="1"/>
    <col min="10" max="10" width="35" bestFit="1" customWidth="1"/>
    <col min="12" max="12" width="3.7109375" customWidth="1"/>
    <col min="14" max="14" width="41.140625" bestFit="1" customWidth="1"/>
    <col min="15" max="15" width="3.7109375" customWidth="1"/>
    <col min="16" max="16" width="17.7109375" bestFit="1" customWidth="1"/>
  </cols>
  <sheetData>
    <row r="1" spans="1:19" x14ac:dyDescent="0.2">
      <c r="A1" s="60" t="s">
        <v>50</v>
      </c>
      <c r="B1" s="61">
        <v>45527</v>
      </c>
      <c r="D1" s="45" t="s">
        <v>9</v>
      </c>
      <c r="E1" s="46" t="s">
        <v>51</v>
      </c>
      <c r="F1" s="1"/>
      <c r="G1" s="47" t="s">
        <v>52</v>
      </c>
      <c r="H1" s="48" t="s">
        <v>26</v>
      </c>
      <c r="I1" s="1"/>
      <c r="J1" s="49" t="s">
        <v>53</v>
      </c>
      <c r="K1" s="50" t="s">
        <v>27</v>
      </c>
      <c r="M1" s="45" t="s">
        <v>54</v>
      </c>
      <c r="N1" s="103" t="s">
        <v>121</v>
      </c>
      <c r="O1" s="1"/>
      <c r="P1" s="49"/>
      <c r="Q1" s="87" t="s">
        <v>49</v>
      </c>
      <c r="R1" s="88" t="s">
        <v>7</v>
      </c>
      <c r="S1" s="46" t="s">
        <v>6</v>
      </c>
    </row>
    <row r="2" spans="1:19" ht="13.5" thickBot="1" x14ac:dyDescent="0.25">
      <c r="A2" s="60" t="s">
        <v>55</v>
      </c>
      <c r="B2" s="61">
        <f>B1+2</f>
        <v>45529</v>
      </c>
      <c r="D2" s="51" t="s">
        <v>29</v>
      </c>
      <c r="E2" s="52" t="s">
        <v>56</v>
      </c>
      <c r="F2" s="1"/>
      <c r="G2" s="53" t="s">
        <v>57</v>
      </c>
      <c r="H2" s="54" t="s">
        <v>58</v>
      </c>
      <c r="I2" s="1"/>
      <c r="J2" s="55" t="s">
        <v>59</v>
      </c>
      <c r="K2" s="56" t="s">
        <v>28</v>
      </c>
      <c r="M2" s="51" t="s">
        <v>60</v>
      </c>
      <c r="N2" s="133" t="s">
        <v>122</v>
      </c>
      <c r="O2" s="1"/>
      <c r="P2" s="86" t="s">
        <v>80</v>
      </c>
      <c r="Q2" s="104"/>
      <c r="R2" s="104"/>
      <c r="S2" s="105"/>
    </row>
    <row r="3" spans="1:19" ht="13.5" thickBot="1" x14ac:dyDescent="0.25">
      <c r="A3" s="60" t="s">
        <v>61</v>
      </c>
      <c r="B3" s="76" t="s">
        <v>128</v>
      </c>
      <c r="F3" s="1"/>
      <c r="G3" s="1"/>
      <c r="H3" s="1"/>
      <c r="I3" s="1"/>
      <c r="J3" s="55" t="s">
        <v>129</v>
      </c>
      <c r="K3" s="77" t="s">
        <v>133</v>
      </c>
      <c r="M3" s="57" t="s">
        <v>62</v>
      </c>
      <c r="N3" s="134" t="s">
        <v>123</v>
      </c>
      <c r="O3" s="1"/>
      <c r="P3" s="74" t="s">
        <v>81</v>
      </c>
      <c r="Q3" s="106"/>
      <c r="R3" s="106"/>
      <c r="S3" s="107"/>
    </row>
    <row r="4" spans="1:19" x14ac:dyDescent="0.2">
      <c r="A4" s="60" t="s">
        <v>63</v>
      </c>
      <c r="B4" s="60" t="s">
        <v>64</v>
      </c>
      <c r="F4" s="1"/>
      <c r="G4" s="1"/>
      <c r="H4" s="1"/>
      <c r="I4" s="1"/>
      <c r="J4" s="55" t="s">
        <v>130</v>
      </c>
      <c r="K4" s="77" t="s">
        <v>134</v>
      </c>
      <c r="N4" s="132" t="s">
        <v>124</v>
      </c>
      <c r="O4" s="1"/>
      <c r="P4" s="86" t="s">
        <v>75</v>
      </c>
      <c r="Q4" s="104">
        <v>420</v>
      </c>
      <c r="R4" s="104">
        <v>100</v>
      </c>
      <c r="S4" s="105">
        <v>14</v>
      </c>
    </row>
    <row r="5" spans="1:19" ht="13.5" thickBot="1" x14ac:dyDescent="0.25">
      <c r="A5" s="60" t="s">
        <v>65</v>
      </c>
      <c r="B5" s="62" t="s">
        <v>0</v>
      </c>
      <c r="F5" s="1"/>
      <c r="G5" s="1"/>
      <c r="H5" s="1"/>
      <c r="I5" s="1"/>
      <c r="J5" s="55" t="s">
        <v>131</v>
      </c>
      <c r="K5" s="77" t="s">
        <v>135</v>
      </c>
      <c r="O5" s="1"/>
      <c r="P5" s="74" t="s">
        <v>76</v>
      </c>
      <c r="Q5" s="106">
        <v>320</v>
      </c>
      <c r="R5" s="106">
        <v>60</v>
      </c>
      <c r="S5" s="107">
        <v>14</v>
      </c>
    </row>
    <row r="6" spans="1:19" ht="13.5" thickBot="1" x14ac:dyDescent="0.25">
      <c r="A6" s="63" t="s">
        <v>66</v>
      </c>
      <c r="B6" s="64" t="str">
        <f>B4&amp;" "&amp;TEXT(Data!$B$1,"jj")&amp;"-"&amp;TEXT(Data!$B$2,"jj/mm/aaaa")</f>
        <v>SCHILTIGHEIM 23-25/08/2024</v>
      </c>
      <c r="D6" s="45" t="s">
        <v>113</v>
      </c>
      <c r="E6" s="46" t="s">
        <v>74</v>
      </c>
      <c r="F6" s="1"/>
      <c r="G6" s="1"/>
      <c r="H6" s="1"/>
      <c r="I6" s="1"/>
      <c r="J6" s="59" t="s">
        <v>132</v>
      </c>
      <c r="K6" s="78" t="s">
        <v>136</v>
      </c>
      <c r="O6" s="1"/>
      <c r="P6" s="74" t="s">
        <v>77</v>
      </c>
      <c r="Q6" s="106">
        <v>360</v>
      </c>
      <c r="R6" s="106">
        <v>85</v>
      </c>
      <c r="S6" s="107">
        <v>14</v>
      </c>
    </row>
    <row r="7" spans="1:19" x14ac:dyDescent="0.2">
      <c r="A7" s="63" t="s">
        <v>67</v>
      </c>
      <c r="B7" s="61">
        <f ca="1">TODAY()</f>
        <v>45408</v>
      </c>
      <c r="D7" s="51" t="s">
        <v>114</v>
      </c>
      <c r="E7" s="52" t="s">
        <v>112</v>
      </c>
      <c r="F7" s="1"/>
      <c r="G7" s="1"/>
      <c r="H7" s="1"/>
      <c r="I7" s="1"/>
      <c r="O7" s="1"/>
      <c r="P7" s="74" t="s">
        <v>78</v>
      </c>
      <c r="Q7" s="106">
        <v>280</v>
      </c>
      <c r="R7" s="106">
        <v>50</v>
      </c>
      <c r="S7" s="107">
        <v>14</v>
      </c>
    </row>
    <row r="8" spans="1:19" ht="13.5" thickBot="1" x14ac:dyDescent="0.25">
      <c r="A8" s="63" t="s">
        <v>68</v>
      </c>
      <c r="B8" s="61">
        <v>45473</v>
      </c>
      <c r="D8" s="57"/>
      <c r="E8" s="58"/>
      <c r="P8" s="75" t="s">
        <v>79</v>
      </c>
      <c r="Q8" s="108">
        <v>200</v>
      </c>
      <c r="R8" s="108"/>
      <c r="S8" s="109">
        <v>14</v>
      </c>
    </row>
    <row r="9" spans="1:19" ht="13.5" thickBot="1" x14ac:dyDescent="0.25">
      <c r="A9" s="63" t="s">
        <v>69</v>
      </c>
      <c r="B9" s="61">
        <v>45473</v>
      </c>
      <c r="P9" s="75"/>
      <c r="Q9" s="108"/>
      <c r="R9" s="108"/>
      <c r="S9" s="109"/>
    </row>
    <row r="10" spans="1:19" x14ac:dyDescent="0.2">
      <c r="A10" s="65"/>
    </row>
  </sheetData>
  <hyperlinks>
    <hyperlink ref="B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35"/>
  <sheetViews>
    <sheetView showGridLines="0" workbookViewId="0">
      <selection activeCell="P30" sqref="P30"/>
    </sheetView>
  </sheetViews>
  <sheetFormatPr baseColWidth="10" defaultRowHeight="12.75" x14ac:dyDescent="0.2"/>
  <cols>
    <col min="1" max="21" width="5.7109375" customWidth="1"/>
  </cols>
  <sheetData>
    <row r="2" spans="2:22" ht="15.75" x14ac:dyDescent="0.2">
      <c r="J2" s="110" t="str">
        <f>Data!B3</f>
        <v>18th Euro Mini Champ's</v>
      </c>
    </row>
    <row r="3" spans="2:22" ht="15.75" x14ac:dyDescent="0.2">
      <c r="J3" s="110" t="str">
        <f>Data!B6</f>
        <v>SCHILTIGHEIM 23-25/08/2024</v>
      </c>
    </row>
    <row r="4" spans="2:22" ht="15.75" x14ac:dyDescent="0.2">
      <c r="J4" s="111" t="s">
        <v>0</v>
      </c>
    </row>
    <row r="6" spans="2:22" ht="14.25" x14ac:dyDescent="0.2">
      <c r="I6" s="1"/>
      <c r="R6" s="112"/>
    </row>
    <row r="7" spans="2:22" x14ac:dyDescent="0.2">
      <c r="I7" s="1"/>
      <c r="R7" s="36"/>
    </row>
    <row r="8" spans="2:22" ht="14.25" x14ac:dyDescent="0.2">
      <c r="B8" s="113" t="s">
        <v>104</v>
      </c>
    </row>
    <row r="10" spans="2:22" x14ac:dyDescent="0.2">
      <c r="B10" s="136" t="s">
        <v>105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</row>
    <row r="11" spans="2:22" x14ac:dyDescent="0.2"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</row>
    <row r="12" spans="2:22" x14ac:dyDescent="0.2"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</row>
    <row r="14" spans="2:22" ht="15" x14ac:dyDescent="0.2">
      <c r="C14" s="137" t="s">
        <v>119</v>
      </c>
      <c r="D14" s="138"/>
      <c r="E14" s="138"/>
      <c r="F14" s="138"/>
      <c r="G14" s="138"/>
      <c r="H14" s="138"/>
      <c r="I14" s="138"/>
      <c r="J14" s="139"/>
      <c r="K14" s="114"/>
      <c r="L14" s="137" t="s">
        <v>106</v>
      </c>
      <c r="M14" s="138"/>
      <c r="N14" s="138"/>
      <c r="O14" s="138"/>
      <c r="P14" s="138"/>
      <c r="Q14" s="138"/>
      <c r="R14" s="138"/>
      <c r="S14" s="139"/>
    </row>
    <row r="15" spans="2:22" ht="15" x14ac:dyDescent="0.2">
      <c r="C15" s="115"/>
      <c r="D15" s="140" t="s">
        <v>116</v>
      </c>
      <c r="E15" s="141"/>
      <c r="F15" s="141"/>
      <c r="G15" s="141"/>
      <c r="H15" s="141"/>
      <c r="I15" s="141"/>
      <c r="J15" s="142"/>
      <c r="L15" s="115"/>
      <c r="M15" s="143" t="s">
        <v>107</v>
      </c>
      <c r="N15" s="144"/>
      <c r="O15" s="144"/>
      <c r="P15" s="144"/>
      <c r="Q15" s="144"/>
      <c r="R15" s="144"/>
      <c r="S15" s="145"/>
    </row>
    <row r="16" spans="2:22" ht="15" x14ac:dyDescent="0.2">
      <c r="C16" s="116"/>
      <c r="D16" s="146" t="s">
        <v>137</v>
      </c>
      <c r="E16" s="147"/>
      <c r="F16" s="147"/>
      <c r="G16" s="147"/>
      <c r="H16" s="147"/>
      <c r="I16" s="147"/>
      <c r="J16" s="148"/>
      <c r="L16" s="116"/>
      <c r="M16" s="149" t="s">
        <v>108</v>
      </c>
      <c r="N16" s="147"/>
      <c r="O16" s="147"/>
      <c r="P16" s="147"/>
      <c r="Q16" s="147"/>
      <c r="R16" s="147"/>
      <c r="S16" s="148"/>
    </row>
    <row r="17" spans="2:20" x14ac:dyDescent="0.2">
      <c r="C17" s="116"/>
      <c r="D17" s="150"/>
      <c r="E17" s="151"/>
      <c r="F17" s="151"/>
      <c r="G17" s="151"/>
      <c r="H17" s="151"/>
      <c r="I17" s="151"/>
      <c r="J17" s="152"/>
      <c r="L17" s="116"/>
      <c r="M17" s="150"/>
      <c r="N17" s="151"/>
      <c r="O17" s="151"/>
      <c r="P17" s="151"/>
      <c r="Q17" s="151"/>
      <c r="R17" s="151"/>
      <c r="S17" s="152"/>
    </row>
    <row r="18" spans="2:20" ht="15" x14ac:dyDescent="0.2">
      <c r="C18" s="117"/>
      <c r="D18" s="118"/>
      <c r="E18" s="153" t="s">
        <v>120</v>
      </c>
      <c r="F18" s="153"/>
      <c r="G18" s="153"/>
      <c r="H18" s="153"/>
      <c r="I18" s="153"/>
      <c r="J18" s="154"/>
      <c r="L18" s="117"/>
      <c r="M18" s="118"/>
      <c r="N18" s="155"/>
      <c r="O18" s="155"/>
      <c r="P18" s="155"/>
      <c r="Q18" s="155"/>
      <c r="R18" s="155"/>
      <c r="S18" s="156"/>
    </row>
    <row r="19" spans="2:20" ht="15.75" thickBot="1" x14ac:dyDescent="0.25">
      <c r="B19" s="2"/>
      <c r="E19" s="119"/>
    </row>
    <row r="20" spans="2:20" ht="16.5" thickBot="1" x14ac:dyDescent="0.25">
      <c r="B20" s="157" t="s">
        <v>138</v>
      </c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9"/>
    </row>
    <row r="21" spans="2:20" ht="13.5" thickBot="1" x14ac:dyDescent="0.25"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</row>
    <row r="23" spans="2:20" ht="30.75" x14ac:dyDescent="0.2">
      <c r="B23" s="135" t="s">
        <v>109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</row>
    <row r="24" spans="2:20" x14ac:dyDescent="0.2">
      <c r="J24" s="1"/>
    </row>
    <row r="25" spans="2:20" x14ac:dyDescent="0.2">
      <c r="J25" s="1"/>
    </row>
    <row r="26" spans="2:20" x14ac:dyDescent="0.2">
      <c r="B26" s="3">
        <v>1</v>
      </c>
      <c r="C26" s="1" t="s">
        <v>110</v>
      </c>
      <c r="J26" s="1"/>
    </row>
    <row r="27" spans="2:20" x14ac:dyDescent="0.2">
      <c r="B27" s="121"/>
      <c r="J27" s="1"/>
    </row>
    <row r="28" spans="2:20" x14ac:dyDescent="0.2">
      <c r="B28" s="3">
        <v>2</v>
      </c>
      <c r="C28" s="1" t="s">
        <v>111</v>
      </c>
      <c r="J28" s="1"/>
    </row>
    <row r="29" spans="2:20" x14ac:dyDescent="0.2">
      <c r="B29" s="121"/>
      <c r="J29" s="1"/>
    </row>
    <row r="30" spans="2:20" x14ac:dyDescent="0.2">
      <c r="B30" s="103">
        <v>3</v>
      </c>
      <c r="C30" s="82" t="s">
        <v>139</v>
      </c>
      <c r="J30" s="1"/>
    </row>
    <row r="31" spans="2:20" x14ac:dyDescent="0.2">
      <c r="B31" s="3"/>
      <c r="J31" s="1"/>
    </row>
    <row r="32" spans="2:20" x14ac:dyDescent="0.2">
      <c r="B32" s="3"/>
      <c r="J32" s="1"/>
    </row>
    <row r="33" spans="2:10" x14ac:dyDescent="0.2">
      <c r="J33" s="1"/>
    </row>
    <row r="34" spans="2:10" x14ac:dyDescent="0.2">
      <c r="B34" s="3"/>
      <c r="J34" s="1"/>
    </row>
    <row r="35" spans="2:10" x14ac:dyDescent="0.2">
      <c r="J35" s="1"/>
    </row>
  </sheetData>
  <mergeCells count="13">
    <mergeCell ref="B23:R23"/>
    <mergeCell ref="B10:V12"/>
    <mergeCell ref="C14:J14"/>
    <mergeCell ref="L14:S14"/>
    <mergeCell ref="D15:J15"/>
    <mergeCell ref="M15:S15"/>
    <mergeCell ref="D16:J16"/>
    <mergeCell ref="M16:S16"/>
    <mergeCell ref="D17:J17"/>
    <mergeCell ref="M17:S17"/>
    <mergeCell ref="E18:J18"/>
    <mergeCell ref="N18:S18"/>
    <mergeCell ref="B20:T20"/>
  </mergeCells>
  <hyperlinks>
    <hyperlink ref="M16" r:id="rId1"/>
    <hyperlink ref="D16" r:id="rId2"/>
    <hyperlink ref="J4" r:id="rId3"/>
    <hyperlink ref="D16:J16" r:id="rId4" display="claude.bergeret@fftt.email"/>
  </hyperlinks>
  <pageMargins left="0.7" right="0.7" top="0.75" bottom="0.75" header="0.3" footer="0.3"/>
  <pageSetup paperSize="9" orientation="landscape" verticalDpi="4294967293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IL74"/>
  <sheetViews>
    <sheetView showGridLines="0" workbookViewId="0">
      <selection activeCell="J14" sqref="J14:J15"/>
    </sheetView>
  </sheetViews>
  <sheetFormatPr baseColWidth="10" defaultColWidth="0" defaultRowHeight="0" customHeight="1" zeroHeight="1" x14ac:dyDescent="0.2"/>
  <cols>
    <col min="1" max="1" width="6.7109375" style="3" bestFit="1" customWidth="1"/>
    <col min="2" max="2" width="18.5703125" style="1" customWidth="1"/>
    <col min="3" max="3" width="13.28515625" style="1" customWidth="1"/>
    <col min="4" max="5" width="11.7109375" style="1" bestFit="1" customWidth="1"/>
    <col min="6" max="6" width="10.28515625" style="1" bestFit="1" customWidth="1"/>
    <col min="7" max="8" width="9.7109375" style="1" customWidth="1"/>
    <col min="9" max="9" width="12.7109375" style="1" bestFit="1" customWidth="1"/>
    <col min="10" max="10" width="9.7109375" style="1" customWidth="1"/>
    <col min="11" max="11" width="21.7109375" style="1" customWidth="1"/>
    <col min="12" max="12" width="10.28515625" style="1" bestFit="1" customWidth="1"/>
    <col min="13" max="13" width="11.7109375" style="1" bestFit="1" customWidth="1"/>
    <col min="14" max="14" width="13.7109375" style="1" customWidth="1"/>
    <col min="15" max="15" width="11.28515625" style="1" hidden="1" customWidth="1"/>
    <col min="16" max="16" width="11.5703125" style="39" customWidth="1"/>
    <col min="17" max="18" width="11.7109375" style="39" hidden="1" customWidth="1"/>
    <col min="19" max="19" width="5.28515625" style="1" hidden="1" customWidth="1"/>
    <col min="20" max="20" width="10.5703125" style="1" hidden="1" customWidth="1"/>
    <col min="21" max="24" width="11.42578125" style="1" hidden="1" customWidth="1"/>
    <col min="25" max="25" width="3" style="125" bestFit="1" customWidth="1"/>
    <col min="26" max="246" width="11.42578125" style="1" hidden="1" customWidth="1"/>
    <col min="247" max="16384" width="0" style="1" hidden="1"/>
  </cols>
  <sheetData>
    <row r="1" spans="1:25" ht="18" customHeight="1" x14ac:dyDescent="0.2">
      <c r="A1" s="4"/>
      <c r="C1" s="5" t="str">
        <f>Data!B3</f>
        <v>18th Euro Mini Champ's</v>
      </c>
      <c r="E1" s="4"/>
      <c r="F1" s="4"/>
      <c r="I1" s="6"/>
      <c r="J1" s="6"/>
      <c r="K1" s="6"/>
      <c r="L1" s="6"/>
      <c r="M1" s="6"/>
      <c r="O1" s="7"/>
      <c r="P1" s="183" t="s">
        <v>85</v>
      </c>
      <c r="Q1" s="184"/>
      <c r="R1" s="184"/>
    </row>
    <row r="2" spans="1:25" ht="18" customHeight="1" x14ac:dyDescent="0.2">
      <c r="A2" s="4"/>
      <c r="C2" s="5" t="str">
        <f>Data!B6</f>
        <v>SCHILTIGHEIM 23-25/08/2024</v>
      </c>
      <c r="E2" s="6"/>
      <c r="F2" s="6"/>
      <c r="G2" s="185" t="s">
        <v>99</v>
      </c>
      <c r="H2" s="186"/>
      <c r="I2" s="186"/>
      <c r="J2" s="186"/>
      <c r="K2" s="187"/>
      <c r="L2" s="6"/>
      <c r="M2" s="6"/>
      <c r="O2" s="9"/>
      <c r="P2" s="183"/>
      <c r="Q2" s="10">
        <v>35</v>
      </c>
      <c r="R2" s="8"/>
    </row>
    <row r="3" spans="1:25" ht="18" customHeight="1" x14ac:dyDescent="0.2">
      <c r="A3" s="6"/>
      <c r="C3" s="85" t="s">
        <v>0</v>
      </c>
      <c r="E3" s="6"/>
      <c r="F3" s="6"/>
      <c r="G3" s="188" t="s">
        <v>117</v>
      </c>
      <c r="H3" s="189"/>
      <c r="I3" s="189"/>
      <c r="J3" s="190">
        <f>Data!B8</f>
        <v>45473</v>
      </c>
      <c r="K3" s="191"/>
      <c r="L3" s="6"/>
      <c r="M3" s="6"/>
      <c r="P3" s="11" t="s">
        <v>86</v>
      </c>
      <c r="Q3" s="10"/>
      <c r="R3" s="11"/>
    </row>
    <row r="4" spans="1:25" ht="15.75" hidden="1" x14ac:dyDescent="0.2">
      <c r="A4" s="12"/>
      <c r="G4" s="188" t="s">
        <v>118</v>
      </c>
      <c r="H4" s="189"/>
      <c r="I4" s="189"/>
      <c r="J4" s="190">
        <f>Data!B9</f>
        <v>45473</v>
      </c>
      <c r="K4" s="191"/>
      <c r="M4" s="82" t="s">
        <v>84</v>
      </c>
      <c r="P4" s="1"/>
      <c r="Q4" s="10"/>
      <c r="R4" s="1"/>
    </row>
    <row r="5" spans="1:25" ht="6" customHeight="1" x14ac:dyDescent="0.2">
      <c r="A5" s="1"/>
      <c r="P5" s="13"/>
      <c r="Q5" s="5"/>
      <c r="R5" s="13"/>
    </row>
    <row r="6" spans="1:25" ht="20.100000000000001" customHeight="1" x14ac:dyDescent="0.2">
      <c r="A6" s="89"/>
      <c r="B6" s="181" t="s">
        <v>1</v>
      </c>
      <c r="C6" s="181"/>
      <c r="D6" s="181"/>
      <c r="E6" s="181"/>
      <c r="F6" s="182"/>
      <c r="G6" s="178" t="s">
        <v>127</v>
      </c>
      <c r="H6" s="179"/>
      <c r="I6" s="179"/>
      <c r="J6" s="179"/>
      <c r="K6" s="180"/>
      <c r="M6" s="82"/>
      <c r="O6" s="14"/>
      <c r="P6" s="13"/>
      <c r="Q6" s="5"/>
      <c r="R6" s="13"/>
    </row>
    <row r="7" spans="1:25" ht="6" customHeight="1" x14ac:dyDescent="0.2">
      <c r="P7" s="13"/>
      <c r="Q7" s="13"/>
      <c r="R7" s="13"/>
    </row>
    <row r="8" spans="1:25" ht="12.75" customHeight="1" x14ac:dyDescent="0.15">
      <c r="A8" s="166" t="s">
        <v>2</v>
      </c>
      <c r="B8" s="169" t="s">
        <v>5</v>
      </c>
      <c r="C8" s="171" t="s">
        <v>30</v>
      </c>
      <c r="D8" s="15" t="s">
        <v>31</v>
      </c>
      <c r="E8" s="15" t="s">
        <v>33</v>
      </c>
      <c r="F8" s="15" t="s">
        <v>37</v>
      </c>
      <c r="G8" s="40" t="s">
        <v>39</v>
      </c>
      <c r="H8" s="40" t="s">
        <v>40</v>
      </c>
      <c r="I8" s="16" t="s">
        <v>73</v>
      </c>
      <c r="J8" s="41" t="s">
        <v>41</v>
      </c>
      <c r="K8" s="41" t="s">
        <v>71</v>
      </c>
      <c r="L8" s="173" t="s">
        <v>42</v>
      </c>
      <c r="M8" s="41" t="s">
        <v>3</v>
      </c>
      <c r="N8" s="41" t="s">
        <v>43</v>
      </c>
      <c r="O8" s="41" t="s">
        <v>44</v>
      </c>
      <c r="P8" s="41" t="s">
        <v>4</v>
      </c>
      <c r="Q8" s="17"/>
      <c r="R8" s="17"/>
    </row>
    <row r="9" spans="1:25" ht="12.75" hidden="1" x14ac:dyDescent="0.2">
      <c r="A9" s="167"/>
      <c r="B9" s="170"/>
      <c r="C9" s="172"/>
      <c r="D9" s="42" t="s">
        <v>48</v>
      </c>
      <c r="E9" s="18" t="s">
        <v>72</v>
      </c>
      <c r="F9" s="42" t="s">
        <v>38</v>
      </c>
      <c r="G9" s="42" t="s">
        <v>32</v>
      </c>
      <c r="H9" s="42" t="s">
        <v>32</v>
      </c>
      <c r="I9" s="42" t="s">
        <v>38</v>
      </c>
      <c r="J9" s="42" t="s">
        <v>38</v>
      </c>
      <c r="K9" s="42" t="s">
        <v>45</v>
      </c>
      <c r="L9" s="174"/>
      <c r="M9" s="66" t="s">
        <v>46</v>
      </c>
      <c r="N9" s="67" t="s">
        <v>47</v>
      </c>
      <c r="O9" s="67" t="s">
        <v>47</v>
      </c>
      <c r="P9" s="66" t="s">
        <v>46</v>
      </c>
      <c r="Q9" s="3"/>
      <c r="R9" s="3"/>
      <c r="U9" s="19" t="s">
        <v>8</v>
      </c>
      <c r="V9" s="19" t="s">
        <v>9</v>
      </c>
      <c r="W9" s="19" t="s">
        <v>6</v>
      </c>
      <c r="X9" s="19" t="s">
        <v>7</v>
      </c>
    </row>
    <row r="10" spans="1:25" ht="13.5" customHeight="1" x14ac:dyDescent="0.2">
      <c r="A10" s="68" t="s">
        <v>34</v>
      </c>
      <c r="B10" s="69" t="s">
        <v>35</v>
      </c>
      <c r="C10" s="69" t="s">
        <v>36</v>
      </c>
      <c r="D10" s="70"/>
      <c r="E10" s="71" t="s">
        <v>27</v>
      </c>
      <c r="F10" s="71" t="s">
        <v>26</v>
      </c>
      <c r="G10" s="80">
        <v>45526</v>
      </c>
      <c r="H10" s="80">
        <f>Data!$B$2</f>
        <v>45529</v>
      </c>
      <c r="I10" s="71" t="s">
        <v>74</v>
      </c>
      <c r="J10" s="71" t="s">
        <v>56</v>
      </c>
      <c r="K10" s="69" t="s">
        <v>70</v>
      </c>
      <c r="L10" s="71">
        <f>IF(G10="","",(H10-G10))</f>
        <v>3</v>
      </c>
      <c r="M10" s="73"/>
      <c r="N10" s="71"/>
      <c r="O10" s="71"/>
      <c r="P10" s="72"/>
      <c r="Q10" s="19" t="s">
        <v>6</v>
      </c>
      <c r="R10" s="19" t="s">
        <v>7</v>
      </c>
      <c r="T10" s="20" t="s">
        <v>10</v>
      </c>
      <c r="U10" s="21">
        <f>PACK1+(3*_EN1)</f>
        <v>240</v>
      </c>
      <c r="V10" s="21">
        <f>2*_EN1</f>
        <v>40</v>
      </c>
      <c r="W10" s="21">
        <f>_EM1</f>
        <v>13</v>
      </c>
      <c r="X10" s="21">
        <f>2*_EN1</f>
        <v>40</v>
      </c>
    </row>
    <row r="11" spans="1:25" ht="20.100000000000001" customHeight="1" x14ac:dyDescent="0.2">
      <c r="A11" s="22">
        <v>1</v>
      </c>
      <c r="B11" s="23"/>
      <c r="C11" s="23"/>
      <c r="D11" s="43"/>
      <c r="E11" s="24"/>
      <c r="F11" s="24"/>
      <c r="G11" s="79"/>
      <c r="H11" s="79"/>
      <c r="I11" s="122"/>
      <c r="J11" s="24"/>
      <c r="K11" s="123"/>
      <c r="L11" s="128"/>
      <c r="M11" s="129"/>
      <c r="N11" s="128"/>
      <c r="O11" s="81"/>
      <c r="P11" s="130"/>
      <c r="Q11" s="25"/>
      <c r="R11" s="25"/>
      <c r="T11" s="20"/>
      <c r="U11" s="21"/>
      <c r="V11" s="21"/>
      <c r="W11" s="21"/>
      <c r="X11" s="21"/>
      <c r="Y11" s="125" t="str">
        <f>IF(B11="","",10)</f>
        <v/>
      </c>
    </row>
    <row r="12" spans="1:25" ht="20.100000000000001" customHeight="1" x14ac:dyDescent="0.2">
      <c r="A12" s="26">
        <v>2</v>
      </c>
      <c r="B12" s="23"/>
      <c r="C12" s="23"/>
      <c r="D12" s="43"/>
      <c r="E12" s="24"/>
      <c r="F12" s="24"/>
      <c r="G12" s="79"/>
      <c r="H12" s="79"/>
      <c r="I12" s="122"/>
      <c r="J12" s="24"/>
      <c r="K12" s="123"/>
      <c r="L12" s="128"/>
      <c r="M12" s="129"/>
      <c r="N12" s="128"/>
      <c r="O12" s="81"/>
      <c r="P12" s="130"/>
      <c r="Q12" s="25">
        <f t="shared" ref="Q12:Q25" si="0">IF(N12="",0,(VLOOKUP(L12,$T$10:$X$16,4,FALSE)))</f>
        <v>0</v>
      </c>
      <c r="R12" s="25">
        <f t="shared" ref="R12:R25" si="1">IF(O12="",0,(VLOOKUP(L12,$T$10:$X$16,5,FALSE)))</f>
        <v>0</v>
      </c>
      <c r="T12" s="20" t="s">
        <v>12</v>
      </c>
      <c r="U12" s="21">
        <f>PACK1-_EN1</f>
        <v>160</v>
      </c>
      <c r="V12" s="21"/>
      <c r="W12" s="21">
        <f>_EM1</f>
        <v>13</v>
      </c>
      <c r="X12" s="21">
        <f>_EN1</f>
        <v>20</v>
      </c>
      <c r="Y12" s="125" t="str">
        <f t="shared" ref="Y12:Y25" si="2">IF(B12="","",10)</f>
        <v/>
      </c>
    </row>
    <row r="13" spans="1:25" ht="20.100000000000001" customHeight="1" x14ac:dyDescent="0.2">
      <c r="A13" s="26">
        <v>3</v>
      </c>
      <c r="B13" s="23"/>
      <c r="C13" s="23"/>
      <c r="D13" s="43"/>
      <c r="E13" s="24"/>
      <c r="F13" s="24"/>
      <c r="G13" s="79"/>
      <c r="H13" s="79"/>
      <c r="I13" s="122"/>
      <c r="J13" s="24"/>
      <c r="K13" s="123"/>
      <c r="L13" s="128" t="str">
        <f t="shared" ref="L13:L25" si="3">IF(G13="","",(H13-G13))</f>
        <v/>
      </c>
      <c r="M13" s="129" t="str">
        <f>IF(B13="","",IF(I13="Badge Only",200,IF(I13="","Choice option",IF(J13="","Choice Room",VLOOKUP(I13&amp;" "&amp;J13,Data!$P$2:$S$9,2,FALSE)))))</f>
        <v/>
      </c>
      <c r="N13" s="128" t="str">
        <f t="shared" ref="N13:N22" si="4">IF(L13="","",IF(L13&gt;3,L13-3,0))</f>
        <v/>
      </c>
      <c r="O13" s="81"/>
      <c r="P13" s="130" t="str">
        <f>IF(M13="","",IF(I13="Badge Only",200,IF(OR((M13="Choice Room"),(M13="Choice option")),"",M13+(N13*(VLOOKUP(I13&amp;" "&amp;J13,Data!$P$2:$S$9,3,FALSE)))+(O13*(VLOOKUP(I13&amp;" "&amp;J13,Data!$P$2:$S$9,4,FALSE))))))</f>
        <v/>
      </c>
      <c r="Q13" s="25">
        <f t="shared" si="0"/>
        <v>0</v>
      </c>
      <c r="R13" s="25">
        <f t="shared" si="1"/>
        <v>0</v>
      </c>
      <c r="T13" s="20" t="s">
        <v>13</v>
      </c>
      <c r="U13" s="21">
        <f>PACK2+(3*_EN2)</f>
        <v>265</v>
      </c>
      <c r="V13" s="21">
        <f>2*_EN2</f>
        <v>50</v>
      </c>
      <c r="W13" s="21">
        <f>_EM2</f>
        <v>13</v>
      </c>
      <c r="X13" s="21">
        <f>2*_EN2</f>
        <v>50</v>
      </c>
      <c r="Y13" s="125" t="str">
        <f t="shared" si="2"/>
        <v/>
      </c>
    </row>
    <row r="14" spans="1:25" ht="20.100000000000001" customHeight="1" x14ac:dyDescent="0.2">
      <c r="A14" s="26">
        <v>4</v>
      </c>
      <c r="B14" s="23"/>
      <c r="C14" s="23"/>
      <c r="D14" s="43"/>
      <c r="E14" s="24"/>
      <c r="F14" s="24"/>
      <c r="G14" s="79"/>
      <c r="H14" s="79"/>
      <c r="I14" s="122"/>
      <c r="J14" s="24"/>
      <c r="K14" s="123"/>
      <c r="L14" s="128" t="str">
        <f t="shared" si="3"/>
        <v/>
      </c>
      <c r="M14" s="129" t="str">
        <f>IF(B14="","",IF(I14="Badge Only",200,IF(I14="","Choice option",IF(J14="","Choice Room",VLOOKUP(I14&amp;" "&amp;J14,Data!$P$2:$S$9,2,FALSE)))))</f>
        <v/>
      </c>
      <c r="N14" s="128" t="str">
        <f t="shared" si="4"/>
        <v/>
      </c>
      <c r="O14" s="81"/>
      <c r="P14" s="130" t="str">
        <f>IF(M14="","",IF(I14="Badge Only",200,IF(OR((M14="Choice Room"),(M14="Choice option")),"",M14+(N14*(VLOOKUP(I14&amp;" "&amp;J14,Data!$P$2:$S$9,3,FALSE)))+(O14*(VLOOKUP(I14&amp;" "&amp;J14,Data!$P$2:$S$9,4,FALSE))))))</f>
        <v/>
      </c>
      <c r="Q14" s="25">
        <f t="shared" si="0"/>
        <v>0</v>
      </c>
      <c r="R14" s="25">
        <f t="shared" si="1"/>
        <v>0</v>
      </c>
      <c r="T14" s="20" t="s">
        <v>14</v>
      </c>
      <c r="U14" s="21">
        <f>PACK2</f>
        <v>190</v>
      </c>
      <c r="V14" s="21"/>
      <c r="W14" s="21">
        <f>_EM2</f>
        <v>13</v>
      </c>
      <c r="X14" s="21">
        <f>_EN2</f>
        <v>25</v>
      </c>
      <c r="Y14" s="125" t="str">
        <f t="shared" si="2"/>
        <v/>
      </c>
    </row>
    <row r="15" spans="1:25" ht="20.100000000000001" customHeight="1" x14ac:dyDescent="0.2">
      <c r="A15" s="127">
        <v>5</v>
      </c>
      <c r="B15" s="23"/>
      <c r="C15" s="23"/>
      <c r="D15" s="43"/>
      <c r="E15" s="24"/>
      <c r="F15" s="24"/>
      <c r="G15" s="79"/>
      <c r="H15" s="79"/>
      <c r="I15" s="122"/>
      <c r="J15" s="24"/>
      <c r="K15" s="123"/>
      <c r="L15" s="128" t="str">
        <f t="shared" si="3"/>
        <v/>
      </c>
      <c r="M15" s="129" t="str">
        <f>IF(B15="","",IF(I15="Badge Only",200,IF(I15="","Choice option",IF(J15="","Choice Room",VLOOKUP(I15&amp;" "&amp;J15,Data!$P$2:$S$9,2,FALSE)))))</f>
        <v/>
      </c>
      <c r="N15" s="128" t="str">
        <f t="shared" si="4"/>
        <v/>
      </c>
      <c r="O15" s="81"/>
      <c r="P15" s="130" t="str">
        <f>IF(M15="","",IF(I15="Badge Only",200,IF(OR((M15="Choice Room"),(M15="Choice option")),"",M15+(N15*(VLOOKUP(I15&amp;" "&amp;J15,Data!$P$2:$S$9,3,FALSE)))+(O15*(VLOOKUP(I15&amp;" "&amp;J15,Data!$P$2:$S$9,4,FALSE))))))</f>
        <v/>
      </c>
      <c r="Q15" s="25">
        <f t="shared" si="0"/>
        <v>0</v>
      </c>
      <c r="R15" s="25">
        <f t="shared" si="1"/>
        <v>0</v>
      </c>
      <c r="T15" s="20" t="s">
        <v>15</v>
      </c>
      <c r="U15" s="21" t="e">
        <f>PACKFULL+(3*_ENFULL)</f>
        <v>#REF!</v>
      </c>
      <c r="V15" s="21" t="e">
        <f>2*_ENFULL</f>
        <v>#REF!</v>
      </c>
      <c r="W15" s="21">
        <f>_EMFULL</f>
        <v>13</v>
      </c>
      <c r="X15" s="21" t="e">
        <f>2*_ENFULL</f>
        <v>#REF!</v>
      </c>
      <c r="Y15" s="125" t="str">
        <f t="shared" si="2"/>
        <v/>
      </c>
    </row>
    <row r="16" spans="1:25" ht="20.100000000000001" customHeight="1" x14ac:dyDescent="0.2">
      <c r="A16" s="26">
        <v>6</v>
      </c>
      <c r="B16" s="23"/>
      <c r="C16" s="23"/>
      <c r="D16" s="43"/>
      <c r="E16" s="24"/>
      <c r="F16" s="24"/>
      <c r="G16" s="79"/>
      <c r="H16" s="79"/>
      <c r="I16" s="122"/>
      <c r="J16" s="24"/>
      <c r="K16" s="123"/>
      <c r="L16" s="128" t="str">
        <f t="shared" si="3"/>
        <v/>
      </c>
      <c r="M16" s="129" t="str">
        <f>IF(B16="","",IF(I16="Badge Only",200,IF(I16="","Choice option",IF(J16="","Choice Room",VLOOKUP(I16&amp;" "&amp;J16,Data!$P$2:$S$9,2,FALSE)))))</f>
        <v/>
      </c>
      <c r="N16" s="128" t="str">
        <f t="shared" si="4"/>
        <v/>
      </c>
      <c r="O16" s="81"/>
      <c r="P16" s="130" t="str">
        <f>IF(M16="","",IF(I16="Badge Only",200,IF(OR((M16="Choice Room"),(M16="Choice option")),"",M16+(N16*(VLOOKUP(I16&amp;" "&amp;J16,Data!$P$2:$S$9,3,FALSE)))+(O16*(VLOOKUP(I16&amp;" "&amp;J16,Data!$P$2:$S$9,4,FALSE))))))</f>
        <v/>
      </c>
      <c r="Q16" s="25">
        <f t="shared" si="0"/>
        <v>0</v>
      </c>
      <c r="R16" s="25">
        <f t="shared" si="1"/>
        <v>0</v>
      </c>
      <c r="T16" s="20" t="s">
        <v>16</v>
      </c>
      <c r="U16" s="21">
        <f>PACKFULL</f>
        <v>210</v>
      </c>
      <c r="V16" s="21"/>
      <c r="W16" s="21">
        <f>_EMFULL</f>
        <v>13</v>
      </c>
      <c r="X16" s="21" t="e">
        <f>_ENFULL</f>
        <v>#REF!</v>
      </c>
      <c r="Y16" s="125" t="str">
        <f t="shared" si="2"/>
        <v/>
      </c>
    </row>
    <row r="17" spans="1:25" ht="20.100000000000001" customHeight="1" x14ac:dyDescent="0.2">
      <c r="A17" s="26">
        <v>7</v>
      </c>
      <c r="B17" s="23"/>
      <c r="C17" s="23"/>
      <c r="D17" s="43"/>
      <c r="E17" s="24"/>
      <c r="F17" s="24"/>
      <c r="G17" s="79"/>
      <c r="H17" s="79"/>
      <c r="I17" s="122"/>
      <c r="J17" s="24"/>
      <c r="K17" s="123"/>
      <c r="L17" s="128" t="str">
        <f t="shared" si="3"/>
        <v/>
      </c>
      <c r="M17" s="129" t="str">
        <f>IF(B17="","",IF(I17="Badge Only",200,IF(I17="","Choice option",IF(J17="","Choice Room",VLOOKUP(I17&amp;" "&amp;J17,Data!$P$2:$S$9,2,FALSE)))))</f>
        <v/>
      </c>
      <c r="N17" s="128" t="str">
        <f t="shared" si="4"/>
        <v/>
      </c>
      <c r="O17" s="81"/>
      <c r="P17" s="130" t="str">
        <f>IF(M17="","",IF(I17="Badge Only",200,IF(OR((M17="Choice Room"),(M17="Choice option")),"",M17+(N17*(VLOOKUP(I17&amp;" "&amp;J17,Data!$P$2:$S$9,3,FALSE)))+(O17*(VLOOKUP(I17&amp;" "&amp;J17,Data!$P$2:$S$9,4,FALSE))))))</f>
        <v/>
      </c>
      <c r="Q17" s="25">
        <f t="shared" si="0"/>
        <v>0</v>
      </c>
      <c r="R17" s="25">
        <f t="shared" si="1"/>
        <v>0</v>
      </c>
      <c r="Y17" s="125" t="str">
        <f t="shared" si="2"/>
        <v/>
      </c>
    </row>
    <row r="18" spans="1:25" ht="20.100000000000001" customHeight="1" x14ac:dyDescent="0.2">
      <c r="A18" s="26">
        <v>8</v>
      </c>
      <c r="B18" s="23"/>
      <c r="C18" s="23"/>
      <c r="D18" s="43"/>
      <c r="E18" s="24"/>
      <c r="F18" s="24"/>
      <c r="G18" s="79"/>
      <c r="H18" s="79"/>
      <c r="I18" s="122"/>
      <c r="J18" s="24"/>
      <c r="K18" s="123"/>
      <c r="L18" s="128" t="str">
        <f t="shared" si="3"/>
        <v/>
      </c>
      <c r="M18" s="129" t="str">
        <f>IF(B18="","",IF(I18="Badge Only",200,IF(I18="","Choice option",IF(J18="","Choice Room",VLOOKUP(I18&amp;" "&amp;J18,Data!$P$2:$S$9,2,FALSE)))))</f>
        <v/>
      </c>
      <c r="N18" s="128" t="str">
        <f t="shared" si="4"/>
        <v/>
      </c>
      <c r="O18" s="81"/>
      <c r="P18" s="130" t="str">
        <f>IF(M18="","",IF(I18="Badge Only",200,IF(OR((M18="Choice Room"),(M18="Choice option")),"",M18+(N18*(VLOOKUP(I18&amp;" "&amp;J18,Data!$P$2:$S$9,3,FALSE)))+(O18*(VLOOKUP(I18&amp;" "&amp;J18,Data!$P$2:$S$9,4,FALSE))))))</f>
        <v/>
      </c>
      <c r="Q18" s="25">
        <f t="shared" si="0"/>
        <v>0</v>
      </c>
      <c r="R18" s="25">
        <f t="shared" si="1"/>
        <v>0</v>
      </c>
      <c r="T18" s="28" t="s">
        <v>17</v>
      </c>
      <c r="U18" s="21">
        <v>180</v>
      </c>
      <c r="Y18" s="125" t="str">
        <f t="shared" si="2"/>
        <v/>
      </c>
    </row>
    <row r="19" spans="1:25" ht="20.100000000000001" customHeight="1" x14ac:dyDescent="0.2">
      <c r="A19" s="26">
        <v>9</v>
      </c>
      <c r="B19" s="23"/>
      <c r="C19" s="23"/>
      <c r="D19" s="43"/>
      <c r="E19" s="24"/>
      <c r="F19" s="24"/>
      <c r="G19" s="79"/>
      <c r="H19" s="79"/>
      <c r="I19" s="122"/>
      <c r="J19" s="24"/>
      <c r="K19" s="123"/>
      <c r="L19" s="128" t="str">
        <f t="shared" si="3"/>
        <v/>
      </c>
      <c r="M19" s="129" t="str">
        <f>IF(B19="","",IF(I19="Badge Only",200,IF(I19="","Choice option",IF(J19="","Choice Room",VLOOKUP(I19&amp;" "&amp;J19,Data!$P$2:$S$9,2,FALSE)))))</f>
        <v/>
      </c>
      <c r="N19" s="128" t="str">
        <f t="shared" si="4"/>
        <v/>
      </c>
      <c r="O19" s="81"/>
      <c r="P19" s="130" t="str">
        <f>IF(M19="","",IF(I19="Badge Only",200,IF(OR((M19="Choice Room"),(M19="Choice option")),"",M19+(N19*(VLOOKUP(I19&amp;" "&amp;J19,Data!$P$2:$S$9,3,FALSE)))+(O19*(VLOOKUP(I19&amp;" "&amp;J19,Data!$P$2:$S$9,4,FALSE))))))</f>
        <v/>
      </c>
      <c r="Q19" s="25">
        <f t="shared" si="0"/>
        <v>0</v>
      </c>
      <c r="R19" s="25">
        <f t="shared" si="1"/>
        <v>0</v>
      </c>
      <c r="T19" s="28" t="s">
        <v>18</v>
      </c>
      <c r="U19" s="21">
        <v>190</v>
      </c>
      <c r="Y19" s="125" t="str">
        <f t="shared" si="2"/>
        <v/>
      </c>
    </row>
    <row r="20" spans="1:25" ht="20.100000000000001" customHeight="1" x14ac:dyDescent="0.2">
      <c r="A20" s="26">
        <v>10</v>
      </c>
      <c r="B20" s="23"/>
      <c r="C20" s="23"/>
      <c r="D20" s="43"/>
      <c r="E20" s="24"/>
      <c r="F20" s="24"/>
      <c r="G20" s="79"/>
      <c r="H20" s="79"/>
      <c r="I20" s="122"/>
      <c r="J20" s="24"/>
      <c r="K20" s="123"/>
      <c r="L20" s="128" t="str">
        <f t="shared" si="3"/>
        <v/>
      </c>
      <c r="M20" s="129" t="str">
        <f>IF(B20="","",IF(I20="Badge Only",200,IF(I20="","Choice option",IF(J20="","Choice Room",VLOOKUP(I20&amp;" "&amp;J20,Data!$P$2:$S$9,2,FALSE)))))</f>
        <v/>
      </c>
      <c r="N20" s="128" t="str">
        <f t="shared" si="4"/>
        <v/>
      </c>
      <c r="O20" s="81"/>
      <c r="P20" s="130" t="str">
        <f>IF(M20="","",IF(I20="Badge Only",200,IF(OR((M20="Choice Room"),(M20="Choice option")),"",M20+(N20*(VLOOKUP(I20&amp;" "&amp;J20,Data!$P$2:$S$9,3,FALSE)))+(O20*(VLOOKUP(I20&amp;" "&amp;J20,Data!$P$2:$S$9,4,FALSE))))))</f>
        <v/>
      </c>
      <c r="Q20" s="25">
        <f t="shared" si="0"/>
        <v>0</v>
      </c>
      <c r="R20" s="25">
        <f t="shared" si="1"/>
        <v>0</v>
      </c>
      <c r="T20" s="28" t="s">
        <v>19</v>
      </c>
      <c r="U20" s="21">
        <v>210</v>
      </c>
      <c r="Y20" s="125" t="str">
        <f t="shared" si="2"/>
        <v/>
      </c>
    </row>
    <row r="21" spans="1:25" ht="20.100000000000001" customHeight="1" x14ac:dyDescent="0.2">
      <c r="A21" s="26">
        <v>11</v>
      </c>
      <c r="B21" s="23"/>
      <c r="C21" s="23"/>
      <c r="D21" s="43"/>
      <c r="E21" s="24"/>
      <c r="F21" s="24"/>
      <c r="G21" s="79"/>
      <c r="H21" s="79"/>
      <c r="I21" s="122"/>
      <c r="J21" s="24"/>
      <c r="K21" s="123"/>
      <c r="L21" s="128" t="str">
        <f t="shared" si="3"/>
        <v/>
      </c>
      <c r="M21" s="129" t="str">
        <f>IF(B21="","",IF(I21="Badge Only",200,IF(I21="","Choice option",IF(J21="","Choice Room",VLOOKUP(I21&amp;" "&amp;J21,Data!$P$2:$S$9,2,FALSE)))))</f>
        <v/>
      </c>
      <c r="N21" s="128" t="str">
        <f t="shared" si="4"/>
        <v/>
      </c>
      <c r="O21" s="81"/>
      <c r="P21" s="130" t="str">
        <f>IF(M21="","",IF(I21="Badge Only",200,IF(OR((M21="Choice Room"),(M21="Choice option")),"",M21+(N21*(VLOOKUP(I21&amp;" "&amp;J21,Data!$P$2:$S$9,3,FALSE)))+(O21*(VLOOKUP(I21&amp;" "&amp;J21,Data!$P$2:$S$9,4,FALSE))))))</f>
        <v/>
      </c>
      <c r="Q21" s="25">
        <f t="shared" si="0"/>
        <v>0</v>
      </c>
      <c r="R21" s="25">
        <f t="shared" si="1"/>
        <v>0</v>
      </c>
      <c r="T21" s="28" t="s">
        <v>20</v>
      </c>
      <c r="U21" s="21">
        <v>13</v>
      </c>
      <c r="Y21" s="125" t="str">
        <f t="shared" si="2"/>
        <v/>
      </c>
    </row>
    <row r="22" spans="1:25" ht="20.100000000000001" customHeight="1" x14ac:dyDescent="0.2">
      <c r="A22" s="26">
        <v>12</v>
      </c>
      <c r="B22" s="23"/>
      <c r="C22" s="23"/>
      <c r="D22" s="43"/>
      <c r="E22" s="24"/>
      <c r="F22" s="24"/>
      <c r="G22" s="79"/>
      <c r="H22" s="79"/>
      <c r="I22" s="122"/>
      <c r="J22" s="24"/>
      <c r="K22" s="123"/>
      <c r="L22" s="128" t="str">
        <f t="shared" si="3"/>
        <v/>
      </c>
      <c r="M22" s="129" t="str">
        <f>IF(B22="","",IF(I22="Badge Only",200,IF(I22="","Choice option",IF(J22="","Choice Room",VLOOKUP(I22&amp;" "&amp;J22,Data!$P$2:$S$9,2,FALSE)))))</f>
        <v/>
      </c>
      <c r="N22" s="128" t="str">
        <f t="shared" si="4"/>
        <v/>
      </c>
      <c r="O22" s="81"/>
      <c r="P22" s="130" t="str">
        <f>IF(M22="","",IF(I22="Badge Only",200,IF(OR((M22="Choice Room"),(M22="Choice option")),"",M22+(N22*(VLOOKUP(I22&amp;" "&amp;J22,Data!$P$2:$S$9,3,FALSE)))+(O22*(VLOOKUP(I22&amp;" "&amp;J22,Data!$P$2:$S$9,4,FALSE))))))</f>
        <v/>
      </c>
      <c r="Q22" s="25">
        <f t="shared" si="0"/>
        <v>0</v>
      </c>
      <c r="R22" s="25">
        <f t="shared" si="1"/>
        <v>0</v>
      </c>
      <c r="T22" s="28" t="s">
        <v>21</v>
      </c>
      <c r="U22" s="21">
        <v>13</v>
      </c>
      <c r="Y22" s="125" t="str">
        <f t="shared" si="2"/>
        <v/>
      </c>
    </row>
    <row r="23" spans="1:25" ht="20.100000000000001" customHeight="1" x14ac:dyDescent="0.2">
      <c r="A23" s="26">
        <v>13</v>
      </c>
      <c r="B23" s="23"/>
      <c r="C23" s="23"/>
      <c r="D23" s="43"/>
      <c r="E23" s="24"/>
      <c r="F23" s="24"/>
      <c r="G23" s="79"/>
      <c r="H23" s="79"/>
      <c r="I23" s="122"/>
      <c r="J23" s="24"/>
      <c r="K23" s="123"/>
      <c r="L23" s="128" t="str">
        <f t="shared" si="3"/>
        <v/>
      </c>
      <c r="M23" s="129" t="str">
        <f>IF(B23="","",IF(I23="Badge Only",200,IF(I23="","Choice option",IF(J23="","Choice Room",VLOOKUP(I23&amp;" "&amp;J23,Data!$P$2:$S$9,2,FALSE)))))</f>
        <v/>
      </c>
      <c r="N23" s="128" t="str">
        <f t="shared" ref="N23:N25" si="5">IF(L23="","",IF(L23&gt;3,L23-3,0))</f>
        <v/>
      </c>
      <c r="O23" s="81"/>
      <c r="P23" s="130" t="str">
        <f>IF(M23="","",IF(I23="Badge Only",200,IF(OR((M23="Choice Room"),(M23="Choice option")),"",M23+(N23*(VLOOKUP(I23&amp;" "&amp;J23,Data!$P$2:$S$9,3,FALSE)))+(O23*(VLOOKUP(I23&amp;" "&amp;J23,Data!$P$2:$S$9,4,FALSE))))))</f>
        <v/>
      </c>
      <c r="Q23" s="25">
        <f t="shared" si="0"/>
        <v>0</v>
      </c>
      <c r="R23" s="25">
        <f t="shared" si="1"/>
        <v>0</v>
      </c>
      <c r="T23" s="28" t="s">
        <v>22</v>
      </c>
      <c r="U23" s="21">
        <v>13</v>
      </c>
      <c r="Y23" s="125" t="str">
        <f t="shared" si="2"/>
        <v/>
      </c>
    </row>
    <row r="24" spans="1:25" ht="20.100000000000001" customHeight="1" x14ac:dyDescent="0.2">
      <c r="A24" s="26">
        <v>14</v>
      </c>
      <c r="B24" s="23"/>
      <c r="C24" s="23"/>
      <c r="D24" s="43"/>
      <c r="E24" s="24"/>
      <c r="F24" s="24"/>
      <c r="G24" s="79"/>
      <c r="H24" s="79"/>
      <c r="I24" s="122"/>
      <c r="J24" s="24"/>
      <c r="K24" s="123"/>
      <c r="L24" s="128" t="str">
        <f t="shared" si="3"/>
        <v/>
      </c>
      <c r="M24" s="129" t="str">
        <f>IF(B24="","",IF(I24="Badge Only",200,IF(I24="","Choice option",IF(J24="","Choice Room",VLOOKUP(I24&amp;" "&amp;J24,Data!$P$2:$S$9,2,FALSE)))))</f>
        <v/>
      </c>
      <c r="N24" s="128" t="str">
        <f t="shared" si="5"/>
        <v/>
      </c>
      <c r="O24" s="81"/>
      <c r="P24" s="130" t="str">
        <f>IF(M24="","",IF(I24="Badge Only",200,IF(OR((M24="Choice Room"),(M24="Choice option")),"",M24+(N24*(VLOOKUP(I24&amp;" "&amp;J24,Data!$P$2:$S$9,3,FALSE)))+(O24*(VLOOKUP(I24&amp;" "&amp;J24,Data!$P$2:$S$9,4,FALSE))))))</f>
        <v/>
      </c>
      <c r="Q24" s="25">
        <f t="shared" si="0"/>
        <v>0</v>
      </c>
      <c r="R24" s="25">
        <f t="shared" si="1"/>
        <v>0</v>
      </c>
      <c r="T24" s="28" t="s">
        <v>23</v>
      </c>
      <c r="U24" s="21">
        <v>20</v>
      </c>
      <c r="Y24" s="125" t="str">
        <f t="shared" si="2"/>
        <v/>
      </c>
    </row>
    <row r="25" spans="1:25" ht="20.100000000000001" customHeight="1" x14ac:dyDescent="0.2">
      <c r="A25" s="26">
        <v>15</v>
      </c>
      <c r="B25" s="23"/>
      <c r="C25" s="23"/>
      <c r="D25" s="43"/>
      <c r="E25" s="24"/>
      <c r="F25" s="24"/>
      <c r="G25" s="79"/>
      <c r="H25" s="79"/>
      <c r="I25" s="122"/>
      <c r="J25" s="24"/>
      <c r="K25" s="123"/>
      <c r="L25" s="128" t="str">
        <f t="shared" si="3"/>
        <v/>
      </c>
      <c r="M25" s="129" t="str">
        <f>IF(B25="","",IF(I25="Badge Only",200,IF(I25="","Choice option",IF(J25="","Choice Room",VLOOKUP(I25&amp;" "&amp;J25,Data!$P$2:$S$9,2,FALSE)))))</f>
        <v/>
      </c>
      <c r="N25" s="128" t="str">
        <f t="shared" si="5"/>
        <v/>
      </c>
      <c r="O25" s="81"/>
      <c r="P25" s="130" t="str">
        <f>IF(M25="","",IF(I25="Badge Only",200,IF(OR((M25="Choice Room"),(M25="Choice option")),"",M25+(N25*(VLOOKUP(I25&amp;" "&amp;J25,Data!$P$2:$S$9,3,FALSE)))+(O25*(VLOOKUP(I25&amp;" "&amp;J25,Data!$P$2:$S$9,4,FALSE))))))</f>
        <v/>
      </c>
      <c r="Q25" s="25">
        <f t="shared" si="0"/>
        <v>0</v>
      </c>
      <c r="R25" s="25">
        <f t="shared" si="1"/>
        <v>0</v>
      </c>
      <c r="T25" s="28" t="s">
        <v>24</v>
      </c>
      <c r="U25" s="21">
        <v>25</v>
      </c>
      <c r="Y25" s="125" t="str">
        <f t="shared" si="2"/>
        <v/>
      </c>
    </row>
    <row r="26" spans="1:25" ht="19.899999999999999" customHeight="1" x14ac:dyDescent="0.2">
      <c r="A26" s="175" t="s">
        <v>103</v>
      </c>
      <c r="B26" s="176"/>
      <c r="C26" s="176"/>
      <c r="D26" s="176"/>
      <c r="E26" s="176"/>
      <c r="F26" s="176"/>
      <c r="G26" s="176"/>
      <c r="H26" s="176"/>
      <c r="I26" s="176"/>
      <c r="J26" s="177"/>
      <c r="K26" s="30"/>
      <c r="L26" s="29"/>
      <c r="M26" s="29"/>
      <c r="N26" s="126"/>
      <c r="O26" s="131" t="s">
        <v>95</v>
      </c>
      <c r="P26" s="124"/>
      <c r="Q26" s="25"/>
      <c r="R26" s="25"/>
    </row>
    <row r="27" spans="1:25" ht="19.899999999999999" hidden="1" customHeight="1" x14ac:dyDescent="0.2">
      <c r="A27" s="29"/>
      <c r="B27" s="84"/>
      <c r="C27" s="82"/>
      <c r="E27" s="2"/>
      <c r="F27" s="83"/>
      <c r="G27" s="83"/>
      <c r="H27" s="29"/>
      <c r="I27" s="29"/>
      <c r="J27" s="29"/>
      <c r="K27" s="29"/>
      <c r="L27" s="32"/>
      <c r="M27" s="32"/>
      <c r="N27" s="126" t="s">
        <v>115</v>
      </c>
      <c r="O27" s="162"/>
      <c r="P27" s="163"/>
      <c r="Q27" s="33"/>
      <c r="R27" s="33"/>
    </row>
    <row r="28" spans="1:25" ht="39" customHeight="1" x14ac:dyDescent="0.2">
      <c r="A28" s="168" t="s">
        <v>126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34"/>
      <c r="M28" s="34"/>
      <c r="N28" s="31" t="s">
        <v>25</v>
      </c>
      <c r="O28" s="160">
        <f>SUM(P11:P25)</f>
        <v>0</v>
      </c>
      <c r="P28" s="161"/>
      <c r="Q28" s="13"/>
      <c r="R28" s="13"/>
    </row>
    <row r="29" spans="1:25" ht="12.75" hidden="1" x14ac:dyDescent="0.2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P29" s="13"/>
      <c r="Q29" s="13"/>
      <c r="R29" s="13"/>
    </row>
    <row r="30" spans="1:25" ht="12.75" hidden="1" x14ac:dyDescent="0.2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35"/>
      <c r="N30" s="165"/>
      <c r="O30" s="165"/>
      <c r="P30" s="165"/>
      <c r="Q30" s="3"/>
      <c r="R30" s="3"/>
    </row>
    <row r="31" spans="1:25" ht="12.75" hidden="1" x14ac:dyDescent="0.2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M31" s="34" t="s">
        <v>100</v>
      </c>
      <c r="P31" s="13"/>
      <c r="Q31" s="13"/>
      <c r="R31" s="13"/>
    </row>
    <row r="32" spans="1:25" ht="12.75" hidden="1" x14ac:dyDescent="0.2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M32" s="36"/>
      <c r="N32" s="164"/>
      <c r="O32" s="164"/>
      <c r="P32" s="164"/>
      <c r="Q32" s="3"/>
      <c r="R32" s="3"/>
    </row>
    <row r="33" spans="1:18" ht="12.75" hidden="1" x14ac:dyDescent="0.2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M33" s="34" t="s">
        <v>101</v>
      </c>
      <c r="N33" s="165"/>
      <c r="O33" s="165"/>
      <c r="P33" s="165"/>
      <c r="Q33" s="3"/>
      <c r="R33" s="3"/>
    </row>
    <row r="34" spans="1:18" ht="12.75" hidden="1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M34" s="34"/>
      <c r="P34" s="1"/>
      <c r="Q34" s="1"/>
      <c r="R34" s="1"/>
    </row>
    <row r="35" spans="1:18" ht="12.75" hidden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M35" s="34" t="s">
        <v>102</v>
      </c>
      <c r="P35" s="1"/>
      <c r="Q35" s="1"/>
      <c r="R35" s="1"/>
    </row>
    <row r="36" spans="1:18" ht="12.75" hidden="1" x14ac:dyDescent="0.2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P36" s="13"/>
      <c r="Q36" s="13"/>
      <c r="R36" s="13"/>
    </row>
    <row r="37" spans="1:18" ht="12.75" hidden="1" x14ac:dyDescent="0.2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P37" s="38"/>
      <c r="Q37" s="38"/>
      <c r="R37" s="38"/>
    </row>
    <row r="38" spans="1:18" ht="12.75" hidden="1" x14ac:dyDescent="0.2">
      <c r="A38" s="37" t="s">
        <v>29</v>
      </c>
      <c r="C38" s="35"/>
      <c r="P38" s="38"/>
      <c r="Q38" s="38"/>
      <c r="R38" s="38"/>
    </row>
    <row r="39" spans="1:18" ht="12.75" hidden="1" x14ac:dyDescent="0.2">
      <c r="P39" s="38"/>
      <c r="Q39" s="38"/>
      <c r="R39" s="38"/>
    </row>
    <row r="40" spans="1:18" ht="12.75" hidden="1" x14ac:dyDescent="0.2">
      <c r="P40" s="38"/>
      <c r="Q40" s="38"/>
      <c r="R40" s="38"/>
    </row>
    <row r="41" spans="1:18" ht="12.75" hidden="1" x14ac:dyDescent="0.2"/>
    <row r="42" spans="1:18" ht="12.75" hidden="1" x14ac:dyDescent="0.2"/>
    <row r="43" spans="1:18" ht="12.75" hidden="1" x14ac:dyDescent="0.2">
      <c r="B43" s="1">
        <v>1</v>
      </c>
      <c r="C43" s="1">
        <v>1</v>
      </c>
      <c r="D43" s="1">
        <v>1989</v>
      </c>
    </row>
    <row r="44" spans="1:18" ht="12.75" hidden="1" x14ac:dyDescent="0.2">
      <c r="B44" s="1">
        <v>2</v>
      </c>
      <c r="C44" s="1">
        <v>2</v>
      </c>
      <c r="D44" s="1">
        <v>1990</v>
      </c>
    </row>
    <row r="45" spans="1:18" ht="12.75" hidden="1" x14ac:dyDescent="0.2">
      <c r="B45" s="1">
        <v>3</v>
      </c>
      <c r="C45" s="1">
        <v>3</v>
      </c>
      <c r="D45" s="1">
        <v>1991</v>
      </c>
    </row>
    <row r="46" spans="1:18" ht="12.75" hidden="1" x14ac:dyDescent="0.2">
      <c r="B46" s="1">
        <v>4</v>
      </c>
      <c r="C46" s="1">
        <v>4</v>
      </c>
      <c r="D46" s="1">
        <v>1992</v>
      </c>
    </row>
    <row r="47" spans="1:18" ht="12.75" hidden="1" x14ac:dyDescent="0.2">
      <c r="B47" s="1">
        <v>5</v>
      </c>
      <c r="C47" s="1">
        <v>5</v>
      </c>
      <c r="D47" s="1">
        <v>1993</v>
      </c>
      <c r="P47" s="1"/>
      <c r="Q47" s="1"/>
      <c r="R47" s="1"/>
    </row>
    <row r="48" spans="1:18" ht="12.75" hidden="1" x14ac:dyDescent="0.2">
      <c r="A48" s="1"/>
      <c r="B48" s="1">
        <v>6</v>
      </c>
      <c r="C48" s="1">
        <v>6</v>
      </c>
      <c r="D48" s="1">
        <v>1994</v>
      </c>
      <c r="P48" s="1"/>
      <c r="Q48" s="1"/>
      <c r="R48" s="1"/>
    </row>
    <row r="49" spans="1:18" ht="12.75" hidden="1" x14ac:dyDescent="0.2">
      <c r="A49" s="1"/>
      <c r="B49" s="1">
        <v>7</v>
      </c>
      <c r="C49" s="1">
        <v>7</v>
      </c>
      <c r="D49" s="1">
        <v>1995</v>
      </c>
      <c r="P49" s="1"/>
      <c r="Q49" s="1"/>
      <c r="R49" s="1"/>
    </row>
    <row r="50" spans="1:18" ht="12.75" hidden="1" x14ac:dyDescent="0.2">
      <c r="A50" s="1"/>
      <c r="B50" s="1">
        <v>8</v>
      </c>
      <c r="C50" s="1">
        <v>8</v>
      </c>
      <c r="D50" s="1">
        <v>1996</v>
      </c>
      <c r="P50" s="1"/>
      <c r="Q50" s="1"/>
      <c r="R50" s="1"/>
    </row>
    <row r="51" spans="1:18" ht="12.75" hidden="1" x14ac:dyDescent="0.2">
      <c r="A51" s="1"/>
      <c r="B51" s="1">
        <v>9</v>
      </c>
      <c r="C51" s="1">
        <v>9</v>
      </c>
      <c r="D51" s="1">
        <v>1997</v>
      </c>
      <c r="P51" s="1"/>
      <c r="Q51" s="1"/>
      <c r="R51" s="1"/>
    </row>
    <row r="52" spans="1:18" ht="12.75" hidden="1" x14ac:dyDescent="0.2">
      <c r="A52" s="1"/>
      <c r="B52" s="1">
        <v>10</v>
      </c>
      <c r="C52" s="1">
        <v>10</v>
      </c>
      <c r="D52" s="1">
        <v>1998</v>
      </c>
      <c r="P52" s="1"/>
      <c r="Q52" s="1"/>
      <c r="R52" s="1"/>
    </row>
    <row r="53" spans="1:18" ht="12.75" hidden="1" x14ac:dyDescent="0.2">
      <c r="A53" s="1"/>
      <c r="B53" s="1">
        <v>11</v>
      </c>
      <c r="C53" s="1">
        <v>11</v>
      </c>
      <c r="D53" s="1">
        <v>1999</v>
      </c>
      <c r="P53" s="1"/>
      <c r="Q53" s="1"/>
      <c r="R53" s="1"/>
    </row>
    <row r="54" spans="1:18" ht="12.75" hidden="1" x14ac:dyDescent="0.2">
      <c r="A54" s="1"/>
      <c r="B54" s="1">
        <v>12</v>
      </c>
      <c r="C54" s="1">
        <v>12</v>
      </c>
      <c r="D54" s="1">
        <v>2000</v>
      </c>
      <c r="P54" s="1"/>
      <c r="Q54" s="1"/>
      <c r="R54" s="1"/>
    </row>
    <row r="55" spans="1:18" ht="12.75" hidden="1" x14ac:dyDescent="0.2">
      <c r="A55" s="1"/>
      <c r="B55" s="1">
        <v>13</v>
      </c>
      <c r="D55" s="1">
        <v>2001</v>
      </c>
      <c r="P55" s="1"/>
      <c r="Q55" s="1"/>
      <c r="R55" s="1"/>
    </row>
    <row r="56" spans="1:18" ht="12.75" hidden="1" x14ac:dyDescent="0.2">
      <c r="A56" s="1"/>
      <c r="B56" s="1">
        <v>14</v>
      </c>
      <c r="D56" s="1">
        <v>2002</v>
      </c>
      <c r="P56" s="1"/>
      <c r="Q56" s="1"/>
      <c r="R56" s="1"/>
    </row>
    <row r="57" spans="1:18" ht="12.75" hidden="1" x14ac:dyDescent="0.2">
      <c r="A57" s="1"/>
      <c r="B57" s="1">
        <v>15</v>
      </c>
      <c r="D57" s="1">
        <v>2003</v>
      </c>
      <c r="P57" s="1"/>
      <c r="Q57" s="1"/>
      <c r="R57" s="1"/>
    </row>
    <row r="58" spans="1:18" ht="12.75" hidden="1" x14ac:dyDescent="0.2">
      <c r="A58" s="1"/>
      <c r="B58" s="1">
        <v>16</v>
      </c>
      <c r="D58" s="1">
        <v>2004</v>
      </c>
      <c r="P58" s="1"/>
      <c r="Q58" s="1"/>
      <c r="R58" s="1"/>
    </row>
    <row r="59" spans="1:18" ht="12.75" hidden="1" x14ac:dyDescent="0.2">
      <c r="A59" s="1"/>
      <c r="B59" s="1">
        <v>17</v>
      </c>
      <c r="D59" s="1">
        <v>2005</v>
      </c>
      <c r="P59" s="1"/>
      <c r="Q59" s="1"/>
      <c r="R59" s="1"/>
    </row>
    <row r="60" spans="1:18" ht="12.75" hidden="1" x14ac:dyDescent="0.2">
      <c r="A60" s="1"/>
      <c r="B60" s="1">
        <v>18</v>
      </c>
      <c r="D60" s="1">
        <v>2006</v>
      </c>
      <c r="P60" s="1"/>
      <c r="Q60" s="1"/>
      <c r="R60" s="1"/>
    </row>
    <row r="61" spans="1:18" ht="12.75" hidden="1" x14ac:dyDescent="0.2">
      <c r="A61" s="1"/>
      <c r="B61" s="1">
        <v>19</v>
      </c>
      <c r="D61" s="1">
        <v>2007</v>
      </c>
      <c r="P61" s="1"/>
      <c r="Q61" s="1"/>
      <c r="R61" s="1"/>
    </row>
    <row r="62" spans="1:18" ht="12.75" hidden="1" x14ac:dyDescent="0.2">
      <c r="A62" s="1"/>
      <c r="B62" s="1">
        <v>20</v>
      </c>
      <c r="P62" s="1"/>
      <c r="Q62" s="1"/>
      <c r="R62" s="1"/>
    </row>
    <row r="63" spans="1:18" ht="12.75" hidden="1" x14ac:dyDescent="0.2">
      <c r="A63" s="1"/>
      <c r="B63" s="1">
        <v>21</v>
      </c>
      <c r="P63" s="1"/>
      <c r="Q63" s="1"/>
      <c r="R63" s="1"/>
    </row>
    <row r="64" spans="1:18" ht="12.75" hidden="1" x14ac:dyDescent="0.2">
      <c r="A64" s="1"/>
      <c r="B64" s="1">
        <v>22</v>
      </c>
      <c r="P64" s="1"/>
      <c r="Q64" s="1"/>
      <c r="R64" s="1"/>
    </row>
    <row r="65" spans="1:18" ht="12.75" hidden="1" x14ac:dyDescent="0.2">
      <c r="A65" s="1"/>
      <c r="B65" s="1">
        <v>23</v>
      </c>
      <c r="P65" s="1"/>
      <c r="Q65" s="1"/>
      <c r="R65" s="1"/>
    </row>
    <row r="66" spans="1:18" ht="12.75" hidden="1" x14ac:dyDescent="0.2">
      <c r="A66" s="1"/>
      <c r="B66" s="1">
        <v>24</v>
      </c>
      <c r="P66" s="1"/>
      <c r="Q66" s="1"/>
      <c r="R66" s="1"/>
    </row>
    <row r="67" spans="1:18" ht="12.75" hidden="1" x14ac:dyDescent="0.2">
      <c r="A67" s="1"/>
      <c r="B67" s="1">
        <v>25</v>
      </c>
      <c r="P67" s="1"/>
      <c r="Q67" s="1"/>
      <c r="R67" s="1"/>
    </row>
    <row r="68" spans="1:18" ht="12.75" hidden="1" x14ac:dyDescent="0.2">
      <c r="A68" s="1"/>
      <c r="B68" s="1">
        <v>26</v>
      </c>
      <c r="P68" s="1"/>
      <c r="Q68" s="1"/>
      <c r="R68" s="1"/>
    </row>
    <row r="69" spans="1:18" ht="12.75" hidden="1" x14ac:dyDescent="0.2">
      <c r="A69" s="1"/>
      <c r="B69" s="1">
        <v>27</v>
      </c>
      <c r="P69" s="1"/>
      <c r="Q69" s="1"/>
      <c r="R69" s="1"/>
    </row>
    <row r="70" spans="1:18" ht="12.75" hidden="1" x14ac:dyDescent="0.2">
      <c r="A70" s="1"/>
      <c r="B70" s="1">
        <v>28</v>
      </c>
      <c r="P70" s="1"/>
      <c r="Q70" s="1"/>
      <c r="R70" s="1"/>
    </row>
    <row r="71" spans="1:18" ht="12.75" hidden="1" x14ac:dyDescent="0.2">
      <c r="A71" s="1"/>
      <c r="B71" s="1">
        <v>29</v>
      </c>
      <c r="P71" s="1"/>
      <c r="Q71" s="1"/>
      <c r="R71" s="1"/>
    </row>
    <row r="72" spans="1:18" ht="12.75" hidden="1" x14ac:dyDescent="0.2">
      <c r="A72" s="1"/>
      <c r="B72" s="1">
        <v>30</v>
      </c>
      <c r="P72" s="1"/>
      <c r="Q72" s="1"/>
      <c r="R72" s="1"/>
    </row>
    <row r="73" spans="1:18" ht="0" hidden="1" customHeight="1" x14ac:dyDescent="0.2">
      <c r="A73" s="1"/>
      <c r="B73" s="1">
        <v>31</v>
      </c>
    </row>
    <row r="74" spans="1:18" ht="0" hidden="1" customHeight="1" x14ac:dyDescent="0.2"/>
  </sheetData>
  <sheetProtection selectLockedCells="1"/>
  <mergeCells count="20">
    <mergeCell ref="G6:K6"/>
    <mergeCell ref="B6:F6"/>
    <mergeCell ref="P1:P2"/>
    <mergeCell ref="Q1:R1"/>
    <mergeCell ref="G2:K2"/>
    <mergeCell ref="G3:I3"/>
    <mergeCell ref="J3:K3"/>
    <mergeCell ref="G4:I4"/>
    <mergeCell ref="J4:K4"/>
    <mergeCell ref="A8:A9"/>
    <mergeCell ref="A28:K37"/>
    <mergeCell ref="B8:B9"/>
    <mergeCell ref="C8:C9"/>
    <mergeCell ref="L8:L9"/>
    <mergeCell ref="A26:J26"/>
    <mergeCell ref="O28:P28"/>
    <mergeCell ref="O27:P27"/>
    <mergeCell ref="N32:P32"/>
    <mergeCell ref="N33:P33"/>
    <mergeCell ref="N30:P30"/>
  </mergeCells>
  <dataValidations count="3">
    <dataValidation type="list" allowBlank="1" showInputMessage="1" showErrorMessage="1" sqref="E11:E25">
      <formula1>list_cat</formula1>
    </dataValidation>
    <dataValidation type="list" allowBlank="1" showInputMessage="1" showErrorMessage="1" sqref="F11:F25">
      <formula1>List_Sex</formula1>
    </dataValidation>
    <dataValidation type="list" allowBlank="1" showInputMessage="1" showErrorMessage="1" sqref="J11:J25">
      <formula1>List_Chambres</formula1>
    </dataValidation>
  </dataValidations>
  <hyperlinks>
    <hyperlink ref="C3" r:id="rId1"/>
  </hyperlinks>
  <pageMargins left="0.2" right="0.2" top="0.26" bottom="0.3" header="0.22" footer="0.31"/>
  <pageSetup paperSize="9" scale="80" orientation="landscape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Data!$E$6:$E$8</xm:f>
          </x14:formula1>
          <xm:sqref>I11:I25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91"/>
  <sheetViews>
    <sheetView showGridLines="0" tabSelected="1" zoomScaleNormal="100" workbookViewId="0">
      <selection activeCell="I13" sqref="I13"/>
    </sheetView>
  </sheetViews>
  <sheetFormatPr baseColWidth="10" defaultColWidth="0" defaultRowHeight="12.75" zeroHeight="1" x14ac:dyDescent="0.2"/>
  <cols>
    <col min="1" max="1" width="6.7109375" style="3" bestFit="1" customWidth="1"/>
    <col min="2" max="2" width="18.5703125" style="1" customWidth="1"/>
    <col min="3" max="3" width="13.28515625" style="1" customWidth="1"/>
    <col min="4" max="5" width="11.7109375" style="1" bestFit="1" customWidth="1"/>
    <col min="6" max="6" width="11" style="1" customWidth="1"/>
    <col min="7" max="7" width="17.42578125" style="1" bestFit="1" customWidth="1"/>
    <col min="8" max="8" width="9.7109375" style="1" customWidth="1"/>
    <col min="9" max="9" width="28.28515625" style="1" customWidth="1"/>
    <col min="10" max="10" width="12.7109375" style="1" bestFit="1" customWidth="1"/>
    <col min="11" max="11" width="15.28515625" style="1" customWidth="1"/>
    <col min="12" max="12" width="15.42578125" style="1" customWidth="1"/>
    <col min="13" max="13" width="16.28515625" style="1" customWidth="1"/>
    <col min="14" max="14" width="11.5703125" style="39" customWidth="1"/>
    <col min="15" max="16" width="11.7109375" style="39" hidden="1" customWidth="1"/>
    <col min="17" max="17" width="5.28515625" style="1" hidden="1" customWidth="1"/>
    <col min="18" max="18" width="10.5703125" style="1" hidden="1" customWidth="1"/>
    <col min="19" max="22" width="11.42578125" style="1" hidden="1" customWidth="1"/>
    <col min="23" max="23" width="1.7109375" style="1" customWidth="1"/>
    <col min="24" max="247" width="11.42578125" style="1" hidden="1" customWidth="1"/>
    <col min="248" max="16384" width="0" style="1" hidden="1"/>
  </cols>
  <sheetData>
    <row r="1" spans="1:22" ht="18" customHeight="1" x14ac:dyDescent="0.2">
      <c r="A1" s="4"/>
      <c r="C1" s="5" t="str">
        <f>Data!B3</f>
        <v>18th Euro Mini Champ's</v>
      </c>
      <c r="E1" s="4"/>
      <c r="F1" s="4"/>
      <c r="G1" s="4"/>
      <c r="J1" s="6"/>
      <c r="K1" s="6"/>
      <c r="L1" s="6"/>
      <c r="M1" s="6"/>
      <c r="N1" s="183" t="s">
        <v>82</v>
      </c>
      <c r="O1" s="184"/>
      <c r="P1" s="184"/>
    </row>
    <row r="2" spans="1:22" ht="18" customHeight="1" x14ac:dyDescent="0.2">
      <c r="A2" s="4"/>
      <c r="C2" s="5" t="str">
        <f>Data!B6</f>
        <v>SCHILTIGHEIM 23-25/08/2024</v>
      </c>
      <c r="E2" s="6"/>
      <c r="F2" s="6"/>
      <c r="G2" s="6"/>
      <c r="H2" s="185" t="s">
        <v>99</v>
      </c>
      <c r="I2" s="186"/>
      <c r="J2" s="186"/>
      <c r="K2" s="186"/>
      <c r="L2" s="187"/>
      <c r="M2" s="6"/>
      <c r="N2" s="183"/>
      <c r="O2" s="10">
        <v>35</v>
      </c>
      <c r="P2" s="8"/>
    </row>
    <row r="3" spans="1:22" ht="18" customHeight="1" x14ac:dyDescent="0.2">
      <c r="A3" s="6"/>
      <c r="C3" s="85" t="s">
        <v>0</v>
      </c>
      <c r="E3" s="6"/>
      <c r="F3" s="6"/>
      <c r="G3" s="6"/>
      <c r="H3" s="188" t="s">
        <v>117</v>
      </c>
      <c r="I3" s="189"/>
      <c r="J3" s="189"/>
      <c r="K3" s="190">
        <f>Data!B8</f>
        <v>45473</v>
      </c>
      <c r="L3" s="191"/>
      <c r="M3" s="6"/>
      <c r="N3" s="11" t="s">
        <v>83</v>
      </c>
      <c r="O3" s="10"/>
      <c r="P3" s="11"/>
    </row>
    <row r="4" spans="1:22" ht="15.75" x14ac:dyDescent="0.2">
      <c r="A4" s="12"/>
      <c r="H4" s="188" t="s">
        <v>118</v>
      </c>
      <c r="I4" s="189"/>
      <c r="J4" s="189"/>
      <c r="K4" s="190">
        <f>Data!B9</f>
        <v>45473</v>
      </c>
      <c r="L4" s="191"/>
      <c r="N4" s="1"/>
      <c r="O4" s="10"/>
      <c r="P4" s="1"/>
    </row>
    <row r="5" spans="1:22" ht="6" customHeight="1" x14ac:dyDescent="0.2">
      <c r="A5" s="1"/>
      <c r="N5" s="13"/>
      <c r="O5" s="5"/>
      <c r="P5" s="13"/>
    </row>
    <row r="6" spans="1:22" ht="20.100000000000001" customHeight="1" x14ac:dyDescent="0.2">
      <c r="A6" s="89"/>
      <c r="B6" s="181" t="s">
        <v>1</v>
      </c>
      <c r="C6" s="181"/>
      <c r="D6" s="181"/>
      <c r="E6" s="181"/>
      <c r="F6" s="181"/>
      <c r="H6" s="178"/>
      <c r="I6" s="179"/>
      <c r="J6" s="179"/>
      <c r="K6" s="179"/>
      <c r="L6" s="180"/>
      <c r="N6" s="13"/>
      <c r="O6" s="5"/>
      <c r="P6" s="13"/>
    </row>
    <row r="7" spans="1:22" ht="6" customHeight="1" x14ac:dyDescent="0.2">
      <c r="N7" s="13"/>
      <c r="O7" s="13"/>
      <c r="P7" s="13"/>
    </row>
    <row r="8" spans="1:22" ht="12.75" customHeight="1" x14ac:dyDescent="0.15">
      <c r="A8" s="166" t="s">
        <v>2</v>
      </c>
      <c r="B8" s="169" t="s">
        <v>5</v>
      </c>
      <c r="C8" s="169" t="s">
        <v>30</v>
      </c>
      <c r="D8" s="169" t="s">
        <v>37</v>
      </c>
      <c r="E8" s="15" t="s">
        <v>33</v>
      </c>
      <c r="F8" s="16" t="s">
        <v>87</v>
      </c>
      <c r="G8" s="16" t="s">
        <v>125</v>
      </c>
      <c r="H8" s="16" t="s">
        <v>89</v>
      </c>
      <c r="I8" s="16" t="s">
        <v>90</v>
      </c>
      <c r="J8" s="16" t="s">
        <v>89</v>
      </c>
      <c r="K8" s="93" t="s">
        <v>94</v>
      </c>
      <c r="L8" s="93" t="s">
        <v>96</v>
      </c>
      <c r="M8" s="93" t="s">
        <v>96</v>
      </c>
      <c r="N8" s="93" t="s">
        <v>94</v>
      </c>
      <c r="O8" s="17"/>
      <c r="P8" s="17"/>
    </row>
    <row r="9" spans="1:22" x14ac:dyDescent="0.2">
      <c r="A9" s="193"/>
      <c r="B9" s="192"/>
      <c r="C9" s="192"/>
      <c r="D9" s="192"/>
      <c r="E9" s="18" t="s">
        <v>72</v>
      </c>
      <c r="F9" s="90" t="s">
        <v>88</v>
      </c>
      <c r="G9" s="90" t="s">
        <v>89</v>
      </c>
      <c r="H9" s="42" t="s">
        <v>32</v>
      </c>
      <c r="I9" s="42" t="s">
        <v>91</v>
      </c>
      <c r="J9" s="42" t="s">
        <v>93</v>
      </c>
      <c r="K9" s="42" t="s">
        <v>47</v>
      </c>
      <c r="L9" s="42" t="s">
        <v>97</v>
      </c>
      <c r="M9" s="42" t="s">
        <v>93</v>
      </c>
      <c r="N9" s="42" t="s">
        <v>47</v>
      </c>
      <c r="O9" s="3"/>
      <c r="P9" s="3"/>
      <c r="S9" s="19" t="s">
        <v>8</v>
      </c>
      <c r="T9" s="19" t="s">
        <v>9</v>
      </c>
      <c r="U9" s="19" t="s">
        <v>6</v>
      </c>
      <c r="V9" s="19" t="s">
        <v>7</v>
      </c>
    </row>
    <row r="10" spans="1:22" ht="13.5" customHeight="1" x14ac:dyDescent="0.2">
      <c r="A10" s="68" t="s">
        <v>34</v>
      </c>
      <c r="B10" s="69" t="s">
        <v>35</v>
      </c>
      <c r="C10" s="69" t="s">
        <v>36</v>
      </c>
      <c r="D10" s="70" t="s">
        <v>26</v>
      </c>
      <c r="E10" s="71" t="s">
        <v>27</v>
      </c>
      <c r="F10" s="71" t="s">
        <v>62</v>
      </c>
      <c r="G10" s="71" t="s">
        <v>121</v>
      </c>
      <c r="H10" s="80">
        <v>45162</v>
      </c>
      <c r="I10" s="80" t="s">
        <v>92</v>
      </c>
      <c r="J10" s="91">
        <v>0.74305555555555547</v>
      </c>
      <c r="K10" s="92" t="s">
        <v>95</v>
      </c>
      <c r="L10" s="80">
        <f>Data!B2</f>
        <v>45529</v>
      </c>
      <c r="M10" s="91">
        <v>0.65972222222222221</v>
      </c>
      <c r="N10" s="72" t="s">
        <v>98</v>
      </c>
      <c r="O10" s="19" t="s">
        <v>6</v>
      </c>
      <c r="P10" s="19" t="s">
        <v>7</v>
      </c>
      <c r="R10" s="20" t="s">
        <v>10</v>
      </c>
      <c r="S10" s="21">
        <f>PACK1+(3*_EN1)</f>
        <v>240</v>
      </c>
      <c r="T10" s="21">
        <f>2*_EN1</f>
        <v>40</v>
      </c>
      <c r="U10" s="21">
        <f>_EM1</f>
        <v>13</v>
      </c>
      <c r="V10" s="21">
        <f>2*_EN1</f>
        <v>40</v>
      </c>
    </row>
    <row r="11" spans="1:22" x14ac:dyDescent="0.2">
      <c r="A11" s="22">
        <v>1</v>
      </c>
      <c r="B11" s="27"/>
      <c r="C11" s="27"/>
      <c r="D11" s="44"/>
      <c r="E11" s="99"/>
      <c r="F11" s="99"/>
      <c r="G11" s="99"/>
      <c r="H11" s="100"/>
      <c r="I11" s="100"/>
      <c r="J11" s="99"/>
      <c r="K11" s="99"/>
      <c r="L11" s="27"/>
      <c r="M11" s="101"/>
      <c r="N11" s="102"/>
      <c r="O11" s="25" t="e">
        <f>IF(#REF!="",0,(VLOOKUP(#REF!,$R$10:$V$16,4,FALSE)))</f>
        <v>#REF!</v>
      </c>
      <c r="P11" s="25" t="e">
        <f>IF(#REF!="",0,(VLOOKUP(#REF!,$R$10:$V$16,5,FALSE)))</f>
        <v>#REF!</v>
      </c>
      <c r="R11" s="20" t="s">
        <v>11</v>
      </c>
      <c r="S11" s="21">
        <f>PACK1</f>
        <v>180</v>
      </c>
      <c r="T11" s="21"/>
      <c r="U11" s="21">
        <f>_EM1</f>
        <v>13</v>
      </c>
      <c r="V11" s="21">
        <f>_EN1</f>
        <v>20</v>
      </c>
    </row>
    <row r="12" spans="1:22" x14ac:dyDescent="0.2">
      <c r="A12" s="26">
        <v>2</v>
      </c>
      <c r="B12" s="27"/>
      <c r="C12" s="27"/>
      <c r="D12" s="44"/>
      <c r="E12" s="99"/>
      <c r="F12" s="99"/>
      <c r="G12" s="99"/>
      <c r="H12" s="100"/>
      <c r="I12" s="100"/>
      <c r="J12" s="99"/>
      <c r="K12" s="99"/>
      <c r="L12" s="27"/>
      <c r="M12" s="101"/>
      <c r="N12" s="102"/>
      <c r="O12" s="25" t="e">
        <f>IF(#REF!="",0,(VLOOKUP(#REF!,$R$10:$V$16,4,FALSE)))</f>
        <v>#REF!</v>
      </c>
      <c r="P12" s="25" t="e">
        <f>IF(#REF!="",0,(VLOOKUP(#REF!,$R$10:$V$16,5,FALSE)))</f>
        <v>#REF!</v>
      </c>
      <c r="R12" s="20" t="s">
        <v>12</v>
      </c>
      <c r="S12" s="21">
        <f>PACK1-_EN1</f>
        <v>160</v>
      </c>
      <c r="T12" s="21"/>
      <c r="U12" s="21">
        <f>_EM1</f>
        <v>13</v>
      </c>
      <c r="V12" s="21">
        <f>_EN1</f>
        <v>20</v>
      </c>
    </row>
    <row r="13" spans="1:22" x14ac:dyDescent="0.2">
      <c r="A13" s="26">
        <v>3</v>
      </c>
      <c r="B13" s="27"/>
      <c r="C13" s="27"/>
      <c r="D13" s="44"/>
      <c r="E13" s="99"/>
      <c r="F13" s="99"/>
      <c r="G13" s="99"/>
      <c r="H13" s="100"/>
      <c r="I13" s="100"/>
      <c r="J13" s="99"/>
      <c r="K13" s="99"/>
      <c r="L13" s="27"/>
      <c r="M13" s="101"/>
      <c r="N13" s="102"/>
      <c r="O13" s="25" t="e">
        <f>IF(#REF!="",0,(VLOOKUP(#REF!,$R$10:$V$16,4,FALSE)))</f>
        <v>#REF!</v>
      </c>
      <c r="P13" s="25" t="e">
        <f>IF(#REF!="",0,(VLOOKUP(#REF!,$R$10:$V$16,5,FALSE)))</f>
        <v>#REF!</v>
      </c>
      <c r="R13" s="20" t="s">
        <v>13</v>
      </c>
      <c r="S13" s="21">
        <f>PACK2+(3*_EN2)</f>
        <v>265</v>
      </c>
      <c r="T13" s="21">
        <f>2*_EN2</f>
        <v>50</v>
      </c>
      <c r="U13" s="21">
        <f>_EM2</f>
        <v>13</v>
      </c>
      <c r="V13" s="21">
        <f>2*_EN2</f>
        <v>50</v>
      </c>
    </row>
    <row r="14" spans="1:22" x14ac:dyDescent="0.2">
      <c r="A14" s="26">
        <v>4</v>
      </c>
      <c r="B14" s="27"/>
      <c r="C14" s="27"/>
      <c r="D14" s="44"/>
      <c r="E14" s="99"/>
      <c r="F14" s="99"/>
      <c r="G14" s="99"/>
      <c r="H14" s="100"/>
      <c r="I14" s="100"/>
      <c r="J14" s="99"/>
      <c r="K14" s="99"/>
      <c r="L14" s="27"/>
      <c r="M14" s="101"/>
      <c r="N14" s="102"/>
      <c r="O14" s="25" t="e">
        <f>IF(#REF!="",0,(VLOOKUP(#REF!,$R$10:$V$16,4,FALSE)))</f>
        <v>#REF!</v>
      </c>
      <c r="P14" s="25" t="e">
        <f>IF(#REF!="",0,(VLOOKUP(#REF!,$R$10:$V$16,5,FALSE)))</f>
        <v>#REF!</v>
      </c>
      <c r="R14" s="20" t="s">
        <v>14</v>
      </c>
      <c r="S14" s="21">
        <f>PACK2</f>
        <v>190</v>
      </c>
      <c r="T14" s="21"/>
      <c r="U14" s="21">
        <f>_EM2</f>
        <v>13</v>
      </c>
      <c r="V14" s="21">
        <f>_EN2</f>
        <v>25</v>
      </c>
    </row>
    <row r="15" spans="1:22" x14ac:dyDescent="0.2">
      <c r="A15" s="26">
        <v>5</v>
      </c>
      <c r="B15" s="27"/>
      <c r="C15" s="27"/>
      <c r="D15" s="44"/>
      <c r="E15" s="99"/>
      <c r="F15" s="99"/>
      <c r="G15" s="99"/>
      <c r="H15" s="100"/>
      <c r="I15" s="100"/>
      <c r="J15" s="99"/>
      <c r="K15" s="99"/>
      <c r="L15" s="27"/>
      <c r="M15" s="101"/>
      <c r="N15" s="102"/>
      <c r="O15" s="25" t="e">
        <f>IF(#REF!="",0,(VLOOKUP(#REF!,$R$10:$V$16,4,FALSE)))</f>
        <v>#REF!</v>
      </c>
      <c r="P15" s="25" t="e">
        <f>IF(#REF!="",0,(VLOOKUP(#REF!,$R$10:$V$16,5,FALSE)))</f>
        <v>#REF!</v>
      </c>
      <c r="R15" s="20" t="s">
        <v>15</v>
      </c>
      <c r="S15" s="21" t="e">
        <f>PACKFULL+(3*_ENFULL)</f>
        <v>#REF!</v>
      </c>
      <c r="T15" s="21" t="e">
        <f>2*_ENFULL</f>
        <v>#REF!</v>
      </c>
      <c r="U15" s="21">
        <f>_EMFULL</f>
        <v>13</v>
      </c>
      <c r="V15" s="21" t="e">
        <f>2*_ENFULL</f>
        <v>#REF!</v>
      </c>
    </row>
    <row r="16" spans="1:22" x14ac:dyDescent="0.2">
      <c r="A16" s="26">
        <v>6</v>
      </c>
      <c r="B16" s="27"/>
      <c r="C16" s="27"/>
      <c r="D16" s="44"/>
      <c r="E16" s="99"/>
      <c r="F16" s="99"/>
      <c r="G16" s="99"/>
      <c r="H16" s="100"/>
      <c r="I16" s="100"/>
      <c r="J16" s="99"/>
      <c r="K16" s="99"/>
      <c r="L16" s="27"/>
      <c r="M16" s="101"/>
      <c r="N16" s="102"/>
      <c r="O16" s="25" t="e">
        <f>IF(#REF!="",0,(VLOOKUP(#REF!,$R$10:$V$16,4,FALSE)))</f>
        <v>#REF!</v>
      </c>
      <c r="P16" s="25" t="e">
        <f>IF(#REF!="",0,(VLOOKUP(#REF!,$R$10:$V$16,5,FALSE)))</f>
        <v>#REF!</v>
      </c>
      <c r="R16" s="20" t="s">
        <v>16</v>
      </c>
      <c r="S16" s="21">
        <f>PACKFULL</f>
        <v>210</v>
      </c>
      <c r="T16" s="21"/>
      <c r="U16" s="21">
        <f>_EMFULL</f>
        <v>13</v>
      </c>
      <c r="V16" s="21" t="e">
        <f>_ENFULL</f>
        <v>#REF!</v>
      </c>
    </row>
    <row r="17" spans="1:19" x14ac:dyDescent="0.2">
      <c r="A17" s="26">
        <v>7</v>
      </c>
      <c r="B17" s="27"/>
      <c r="C17" s="27"/>
      <c r="D17" s="44"/>
      <c r="E17" s="99"/>
      <c r="F17" s="99"/>
      <c r="G17" s="99"/>
      <c r="H17" s="100"/>
      <c r="I17" s="100"/>
      <c r="J17" s="99"/>
      <c r="K17" s="99"/>
      <c r="L17" s="27"/>
      <c r="M17" s="101"/>
      <c r="N17" s="102"/>
      <c r="O17" s="25" t="e">
        <f>IF(#REF!="",0,(VLOOKUP(#REF!,$R$10:$V$16,4,FALSE)))</f>
        <v>#REF!</v>
      </c>
      <c r="P17" s="25" t="e">
        <f>IF(#REF!="",0,(VLOOKUP(#REF!,$R$10:$V$16,5,FALSE)))</f>
        <v>#REF!</v>
      </c>
    </row>
    <row r="18" spans="1:19" x14ac:dyDescent="0.2">
      <c r="A18" s="26">
        <v>8</v>
      </c>
      <c r="B18" s="27"/>
      <c r="C18" s="27"/>
      <c r="D18" s="44"/>
      <c r="E18" s="99"/>
      <c r="F18" s="99"/>
      <c r="G18" s="99"/>
      <c r="H18" s="100"/>
      <c r="I18" s="100"/>
      <c r="J18" s="99"/>
      <c r="K18" s="99"/>
      <c r="L18" s="27"/>
      <c r="M18" s="101"/>
      <c r="N18" s="102"/>
      <c r="O18" s="25" t="e">
        <f>IF(#REF!="",0,(VLOOKUP(#REF!,$R$10:$V$16,4,FALSE)))</f>
        <v>#REF!</v>
      </c>
      <c r="P18" s="25" t="e">
        <f>IF(#REF!="",0,(VLOOKUP(#REF!,$R$10:$V$16,5,FALSE)))</f>
        <v>#REF!</v>
      </c>
      <c r="R18" s="28" t="s">
        <v>17</v>
      </c>
      <c r="S18" s="21">
        <v>180</v>
      </c>
    </row>
    <row r="19" spans="1:19" x14ac:dyDescent="0.2">
      <c r="A19" s="26">
        <v>9</v>
      </c>
      <c r="B19" s="27"/>
      <c r="C19" s="27"/>
      <c r="D19" s="44"/>
      <c r="E19" s="99"/>
      <c r="F19" s="99"/>
      <c r="G19" s="99"/>
      <c r="H19" s="100"/>
      <c r="I19" s="100"/>
      <c r="J19" s="99"/>
      <c r="K19" s="99"/>
      <c r="L19" s="27"/>
      <c r="M19" s="101"/>
      <c r="N19" s="102"/>
      <c r="O19" s="25" t="e">
        <f>IF(#REF!="",0,(VLOOKUP(#REF!,$R$10:$V$16,4,FALSE)))</f>
        <v>#REF!</v>
      </c>
      <c r="P19" s="25" t="e">
        <f>IF(#REF!="",0,(VLOOKUP(#REF!,$R$10:$V$16,5,FALSE)))</f>
        <v>#REF!</v>
      </c>
      <c r="R19" s="28" t="s">
        <v>18</v>
      </c>
      <c r="S19" s="21">
        <v>190</v>
      </c>
    </row>
    <row r="20" spans="1:19" x14ac:dyDescent="0.2">
      <c r="A20" s="26">
        <v>10</v>
      </c>
      <c r="B20" s="27"/>
      <c r="C20" s="27"/>
      <c r="D20" s="44"/>
      <c r="E20" s="99"/>
      <c r="F20" s="99"/>
      <c r="G20" s="99"/>
      <c r="H20" s="100"/>
      <c r="I20" s="100"/>
      <c r="J20" s="99"/>
      <c r="K20" s="99"/>
      <c r="L20" s="27"/>
      <c r="M20" s="101"/>
      <c r="N20" s="102"/>
      <c r="O20" s="25" t="e">
        <f>IF(#REF!="",0,(VLOOKUP(#REF!,$R$10:$V$16,4,FALSE)))</f>
        <v>#REF!</v>
      </c>
      <c r="P20" s="25" t="e">
        <f>IF(#REF!="",0,(VLOOKUP(#REF!,$R$10:$V$16,5,FALSE)))</f>
        <v>#REF!</v>
      </c>
      <c r="R20" s="28" t="s">
        <v>19</v>
      </c>
      <c r="S20" s="21">
        <v>210</v>
      </c>
    </row>
    <row r="21" spans="1:19" x14ac:dyDescent="0.2">
      <c r="A21" s="26">
        <v>11</v>
      </c>
      <c r="B21" s="27"/>
      <c r="C21" s="27"/>
      <c r="D21" s="44"/>
      <c r="E21" s="99"/>
      <c r="F21" s="99"/>
      <c r="G21" s="99"/>
      <c r="H21" s="100"/>
      <c r="I21" s="100"/>
      <c r="J21" s="99"/>
      <c r="K21" s="99"/>
      <c r="L21" s="27"/>
      <c r="M21" s="101"/>
      <c r="N21" s="102"/>
      <c r="O21" s="25" t="e">
        <f>IF(#REF!="",0,(VLOOKUP(#REF!,$R$10:$V$16,4,FALSE)))</f>
        <v>#REF!</v>
      </c>
      <c r="P21" s="25" t="e">
        <f>IF(#REF!="",0,(VLOOKUP(#REF!,$R$10:$V$16,5,FALSE)))</f>
        <v>#REF!</v>
      </c>
      <c r="R21" s="28" t="s">
        <v>20</v>
      </c>
      <c r="S21" s="21">
        <v>13</v>
      </c>
    </row>
    <row r="22" spans="1:19" x14ac:dyDescent="0.2">
      <c r="A22" s="26">
        <v>12</v>
      </c>
      <c r="B22" s="27"/>
      <c r="C22" s="27"/>
      <c r="D22" s="44"/>
      <c r="E22" s="99"/>
      <c r="F22" s="99"/>
      <c r="G22" s="99"/>
      <c r="H22" s="100"/>
      <c r="I22" s="100"/>
      <c r="J22" s="99"/>
      <c r="K22" s="99"/>
      <c r="L22" s="27"/>
      <c r="M22" s="101"/>
      <c r="N22" s="102"/>
      <c r="O22" s="25" t="e">
        <f>IF(#REF!="",0,(VLOOKUP(#REF!,$R$10:$V$16,4,FALSE)))</f>
        <v>#REF!</v>
      </c>
      <c r="P22" s="25" t="e">
        <f>IF(#REF!="",0,(VLOOKUP(#REF!,$R$10:$V$16,5,FALSE)))</f>
        <v>#REF!</v>
      </c>
      <c r="R22" s="28" t="s">
        <v>21</v>
      </c>
      <c r="S22" s="21">
        <v>13</v>
      </c>
    </row>
    <row r="23" spans="1:19" x14ac:dyDescent="0.2">
      <c r="A23" s="26">
        <v>13</v>
      </c>
      <c r="B23" s="27"/>
      <c r="C23" s="27"/>
      <c r="D23" s="44"/>
      <c r="E23" s="99"/>
      <c r="F23" s="99"/>
      <c r="G23" s="99"/>
      <c r="H23" s="100"/>
      <c r="I23" s="100"/>
      <c r="J23" s="99"/>
      <c r="K23" s="99"/>
      <c r="L23" s="27"/>
      <c r="M23" s="101"/>
      <c r="N23" s="102"/>
      <c r="O23" s="25" t="e">
        <f>IF(#REF!="",0,(VLOOKUP(#REF!,$R$10:$V$16,4,FALSE)))</f>
        <v>#REF!</v>
      </c>
      <c r="P23" s="25" t="e">
        <f>IF(#REF!="",0,(VLOOKUP(#REF!,$R$10:$V$16,5,FALSE)))</f>
        <v>#REF!</v>
      </c>
      <c r="R23" s="28" t="s">
        <v>22</v>
      </c>
      <c r="S23" s="21">
        <v>13</v>
      </c>
    </row>
    <row r="24" spans="1:19" x14ac:dyDescent="0.2">
      <c r="A24" s="26">
        <v>14</v>
      </c>
      <c r="B24" s="27"/>
      <c r="C24" s="27"/>
      <c r="D24" s="44"/>
      <c r="E24" s="99"/>
      <c r="F24" s="99"/>
      <c r="G24" s="99"/>
      <c r="H24" s="100"/>
      <c r="I24" s="100"/>
      <c r="J24" s="99"/>
      <c r="K24" s="99"/>
      <c r="L24" s="27"/>
      <c r="M24" s="101"/>
      <c r="N24" s="102"/>
      <c r="O24" s="25" t="e">
        <f>IF(#REF!="",0,(VLOOKUP(#REF!,$R$10:$V$16,4,FALSE)))</f>
        <v>#REF!</v>
      </c>
      <c r="P24" s="25" t="e">
        <f>IF(#REF!="",0,(VLOOKUP(#REF!,$R$10:$V$16,5,FALSE)))</f>
        <v>#REF!</v>
      </c>
      <c r="R24" s="28" t="s">
        <v>23</v>
      </c>
      <c r="S24" s="21">
        <v>20</v>
      </c>
    </row>
    <row r="25" spans="1:19" x14ac:dyDescent="0.2">
      <c r="A25" s="26">
        <v>15</v>
      </c>
      <c r="B25" s="27"/>
      <c r="C25" s="27"/>
      <c r="D25" s="44"/>
      <c r="E25" s="99"/>
      <c r="F25" s="99"/>
      <c r="G25" s="99"/>
      <c r="H25" s="100"/>
      <c r="I25" s="100"/>
      <c r="J25" s="99"/>
      <c r="K25" s="99"/>
      <c r="L25" s="27"/>
      <c r="M25" s="101"/>
      <c r="N25" s="102"/>
      <c r="O25" s="25" t="e">
        <f>IF(#REF!="",0,(VLOOKUP(#REF!,$R$10:$V$16,4,FALSE)))</f>
        <v>#REF!</v>
      </c>
      <c r="P25" s="25" t="e">
        <f>IF(#REF!="",0,(VLOOKUP(#REF!,$R$10:$V$16,5,FALSE)))</f>
        <v>#REF!</v>
      </c>
      <c r="R25" s="28" t="s">
        <v>24</v>
      </c>
      <c r="S25" s="21">
        <v>25</v>
      </c>
    </row>
    <row r="26" spans="1:19" x14ac:dyDescent="0.2">
      <c r="A26" s="103"/>
      <c r="B26" s="94"/>
      <c r="C26" s="94"/>
      <c r="D26" s="95"/>
      <c r="E26" s="96"/>
      <c r="F26" s="96"/>
      <c r="G26" s="96"/>
      <c r="H26" s="97"/>
      <c r="I26" s="97"/>
      <c r="J26" s="96"/>
      <c r="K26" s="96"/>
      <c r="L26" s="94"/>
      <c r="M26" s="98"/>
      <c r="N26" s="25"/>
      <c r="O26" s="25"/>
      <c r="P26" s="25"/>
      <c r="R26" s="28"/>
      <c r="S26" s="21"/>
    </row>
    <row r="27" spans="1:19" x14ac:dyDescent="0.2"/>
    <row r="28" spans="1:19" x14ac:dyDescent="0.2"/>
    <row r="29" spans="1:19" x14ac:dyDescent="0.2"/>
    <row r="30" spans="1:19" x14ac:dyDescent="0.2"/>
    <row r="31" spans="1:19" x14ac:dyDescent="0.2"/>
    <row r="32" spans="1:19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</sheetData>
  <mergeCells count="13">
    <mergeCell ref="O1:P1"/>
    <mergeCell ref="D8:D9"/>
    <mergeCell ref="A8:A9"/>
    <mergeCell ref="B8:B9"/>
    <mergeCell ref="C8:C9"/>
    <mergeCell ref="N1:N2"/>
    <mergeCell ref="H2:L2"/>
    <mergeCell ref="B6:F6"/>
    <mergeCell ref="H6:L6"/>
    <mergeCell ref="H3:J3"/>
    <mergeCell ref="K3:L3"/>
    <mergeCell ref="H4:J4"/>
    <mergeCell ref="K4:L4"/>
  </mergeCells>
  <dataValidations count="4">
    <dataValidation type="list" allowBlank="1" showInputMessage="1" showErrorMessage="1" sqref="K26">
      <formula1>List_Chambres</formula1>
    </dataValidation>
    <dataValidation type="list" allowBlank="1" showInputMessage="1" showErrorMessage="1" sqref="J26">
      <formula1>List_Package</formula1>
    </dataValidation>
    <dataValidation type="list" allowBlank="1" showInputMessage="1" showErrorMessage="1" sqref="F26:G26 D11:D25">
      <formula1>List_Sex</formula1>
    </dataValidation>
    <dataValidation type="list" allowBlank="1" showInputMessage="1" showErrorMessage="1" sqref="E11:E26">
      <formula1>list_cat</formula1>
    </dataValidation>
  </dataValidations>
  <hyperlinks>
    <hyperlink ref="C3" r:id="rId1"/>
  </hyperlinks>
  <pageMargins left="0.25" right="0.25" top="0.75" bottom="0.75" header="0.3" footer="0.3"/>
  <pageSetup paperSize="9" scale="73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Data!$M$1:$M$3</xm:f>
          </x14:formula1>
          <xm:sqref>F11:F25</xm:sqref>
        </x14:dataValidation>
        <x14:dataValidation type="list" allowBlank="1" showInputMessage="1" showErrorMessage="1">
          <x14:formula1>
            <xm:f>Data!$N$1:$N$4</xm:f>
          </x14:formula1>
          <xm:sqref>G11:G25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W K E V l i 9 P Q a l A A A A 9 g A A A B I A H A B D b 2 5 m a W c v U G F j a 2 F n Z S 5 4 b W w g o h g A K K A U A A A A A A A A A A A A A A A A A A A A A A A A A A A A h Y 8 9 C s I w A I W v U r I 3 f 4 q U k q a D 4 G R B F M Q 1 p L E N t q k k q e n d H D y S V 7 C i V T f H 9 7 1 v e O 9 + v b F 8 a J v o o q z T n c k A g R h E y s i u 1 K b K Q O + P c Q J y z j Z C n k S l o l E 2 L h 1 c m Y H a + 3 O K U A g B h h n s b I U o x g Q d i v V O 1 q o V 4 C P r / 3 K s j f P C S A U 4 2 7 / G c A o J m c N k Q S F m a I K s 0 O Y r 0 H H v s / 2 B b N k 3 v r e K H 2 2 8 2 j I 0 R Y b e H / g D U E s D B B Q A A g A I A L V i h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1 Y o R W K I p H u A 4 A A A A R A A A A E w A c A E Z v c m 1 1 b G F z L 1 N l Y 3 R p b 2 4 x L m 0 g o h g A K K A U A A A A A A A A A A A A A A A A A A A A A A A A A A A A K 0 5 N L s n M z 1 M I h t C G 1 g B Q S w E C L Q A U A A I A C A C 1 Y o R W W L 0 9 B q U A A A D 2 A A A A E g A A A A A A A A A A A A A A A A A A A A A A Q 2 9 u Z m l n L 1 B h Y 2 t h Z 2 U u e G 1 s U E s B A i 0 A F A A C A A g A t W K E V g / K 6 a u k A A A A 6 Q A A A B M A A A A A A A A A A A A A A A A A 8 Q A A A F t D b 2 5 0 Z W 5 0 X 1 R 5 c G V z X S 5 4 b W x Q S w E C L Q A U A A I A C A C 1 Y o R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G z X m G m u 0 E 6 e m e q g I M 0 / H A A A A A A C A A A A A A A Q Z g A A A A E A A C A A A A B I u E 6 f k 0 U 0 U Q i E e b 0 U d i 1 r J a W W i p m s + t 1 i S Y I D S M R y T A A A A A A O g A A A A A I A A C A A A A B c 9 n h h 0 J O X e 9 y J G K P w W a S b h N N w 8 k g E q 3 u 1 I W l 8 q s L l 0 l A A A A B M a 2 v j A P N f k R k P f 6 W F M D I W Q C v H z 6 n A + m 8 U w q n 6 A 3 E 8 c L N 7 t O 7 A P d k 1 k i q t U L H t c o g P p B C K y g A f m D Z r 1 n h 3 R O G Z P D 1 L y y m U E Z 0 L z m H B C N h 7 2 0 A A A A C n O T Y j W o h S j + p B 1 K i t z 1 z H D C j M 8 1 P O Y i n E E A p t d X + R 1 x 8 C i w q G Z T I 3 V 5 z W G G C O h W W B I 0 Y K n j g B 7 y W T 5 0 a 0 h R g T < / D a t a M a s h u p > 
</file>

<file path=customXml/itemProps1.xml><?xml version="1.0" encoding="utf-8"?>
<ds:datastoreItem xmlns:ds="http://schemas.openxmlformats.org/officeDocument/2006/customXml" ds:itemID="{6EB637F3-4297-4FDD-A3F8-D238544B81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13</vt:i4>
      </vt:variant>
    </vt:vector>
  </HeadingPairs>
  <TitlesOfParts>
    <vt:vector size="17" baseType="lpstr">
      <vt:lpstr>Data</vt:lpstr>
      <vt:lpstr>Informations</vt:lpstr>
      <vt:lpstr>Accommodation</vt:lpstr>
      <vt:lpstr>Travel</vt:lpstr>
      <vt:lpstr>_EM1</vt:lpstr>
      <vt:lpstr>_EM2</vt:lpstr>
      <vt:lpstr>_EMFULL</vt:lpstr>
      <vt:lpstr>_EN1</vt:lpstr>
      <vt:lpstr>_EN2</vt:lpstr>
      <vt:lpstr>list_cat</vt:lpstr>
      <vt:lpstr>List_Chambres</vt:lpstr>
      <vt:lpstr>List_Sex</vt:lpstr>
      <vt:lpstr>List_Transport</vt:lpstr>
      <vt:lpstr>PACK1</vt:lpstr>
      <vt:lpstr>PACK2</vt:lpstr>
      <vt:lpstr>PACKFULL</vt:lpstr>
      <vt:lpstr>Accommodation!Zone_d_impression</vt:lpstr>
    </vt:vector>
  </TitlesOfParts>
  <Company>MINISTERE DE LA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DUCHON</dc:creator>
  <cp:lastModifiedBy>Thierry WICK</cp:lastModifiedBy>
  <cp:lastPrinted>2024-04-26T16:31:20Z</cp:lastPrinted>
  <dcterms:created xsi:type="dcterms:W3CDTF">2015-04-09T06:10:20Z</dcterms:created>
  <dcterms:modified xsi:type="dcterms:W3CDTF">2024-04-26T17:55:23Z</dcterms:modified>
</cp:coreProperties>
</file>